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65416" yWindow="65416" windowWidth="29040" windowHeight="15720" activeTab="4"/>
  </bookViews>
  <sheets>
    <sheet name="Rekapitulace stavby" sheetId="1" r:id="rId1"/>
    <sheet name="01 - objekt č.p.1615 - st..." sheetId="2" r:id="rId2"/>
    <sheet name="02 - objekt č.p.1616 - st..." sheetId="3" r:id="rId3"/>
    <sheet name="03 - ZTI pro objekt č.p.1..." sheetId="4" r:id="rId4"/>
    <sheet name="ZTI" sheetId="5" r:id="rId5"/>
  </sheets>
  <definedNames>
    <definedName name="_xlnm._FilterDatabase" localSheetId="1" hidden="1">'01 - objekt č.p.1615 - st...'!$C$132:$K$380</definedName>
    <definedName name="_xlnm._FilterDatabase" localSheetId="2" hidden="1">'02 - objekt č.p.1616 - st...'!$C$132:$K$380</definedName>
    <definedName name="_xlnm._FilterDatabase" localSheetId="3" hidden="1">'03 - ZTI pro objekt č.p.1...'!$C$122:$K$135</definedName>
    <definedName name="_xlnm.Print_Area" localSheetId="1">'01 - objekt č.p.1615 - st...'!$C$4:$J$76,'01 - objekt č.p.1615 - st...'!$C$82:$J$114,'01 - objekt č.p.1615 - st...'!$C$120:$K$380</definedName>
    <definedName name="_xlnm.Print_Area" localSheetId="2">'02 - objekt č.p.1616 - st...'!$C$4:$J$76,'02 - objekt č.p.1616 - st...'!$C$82:$J$114,'02 - objekt č.p.1616 - st...'!$C$120:$K$380</definedName>
    <definedName name="_xlnm.Print_Area" localSheetId="3">'03 - ZTI pro objekt č.p.1...'!$C$4:$J$76,'03 - ZTI pro objekt č.p.1...'!$C$82:$J$104,'03 - ZTI pro objekt č.p.1...'!$C$110:$K$135</definedName>
    <definedName name="_xlnm.Print_Area" localSheetId="0">'Rekapitulace stavby'!$D$4:$AO$76,'Rekapitulace stavby'!$C$82:$AQ$98</definedName>
    <definedName name="_xlnm.Print_Area" localSheetId="4">'ZTI'!$A$2:$G$117</definedName>
    <definedName name="_xlnm.Print_Titles" localSheetId="0">'Rekapitulace stavby'!$92:$92</definedName>
    <definedName name="_xlnm.Print_Titles" localSheetId="1">'01 - objekt č.p.1615 - st...'!$132:$132</definedName>
    <definedName name="_xlnm.Print_Titles" localSheetId="2">'02 - objekt č.p.1616 - st...'!$132:$132</definedName>
    <definedName name="_xlnm.Print_Titles" localSheetId="3">'03 - ZTI pro objekt č.p.1...'!$122:$122</definedName>
  </definedNames>
  <calcPr calcId="191029"/>
  <extLst/>
</workbook>
</file>

<file path=xl/comments5.xml><?xml version="1.0" encoding="utf-8"?>
<comments xmlns="http://schemas.openxmlformats.org/spreadsheetml/2006/main">
  <authors>
    <author>zuzan</author>
  </authors>
  <commentList>
    <comment ref="B14" authorId="0">
      <text>
        <r>
          <rPr>
            <b/>
            <sz val="9"/>
            <rFont val="Tahoma"/>
            <family val="2"/>
          </rPr>
          <t>zuzan: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<sst xmlns="http://schemas.openxmlformats.org/spreadsheetml/2006/main" count="6096" uniqueCount="664">
  <si>
    <t>Export Komplet</t>
  </si>
  <si>
    <t/>
  </si>
  <si>
    <t>2.0</t>
  </si>
  <si>
    <t>ZAMOK</t>
  </si>
  <si>
    <t>False</t>
  </si>
  <si>
    <t>{017250df-59d3-4147-8505-a8e7434bb475}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</si>
  <si>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</si>
  <si>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</si>
  <si>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</si>
  <si>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</si>
  <si>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</si>
  <si>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</si>
  <si>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</si>
  <si>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</si>
  <si>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Nymburk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</si>
  <si>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</si>
  <si>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</si>
  <si>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VÝMĚNA ROZVODŮ ZTI, čp.1615 a 1616, Purkyňova ul., 288 02 Nymburk</t>
  </si>
  <si>
    <t>KSO:</t>
  </si>
  <si>
    <t>CC-CZ:</t>
  </si>
  <si>
    <t>Místo:</t>
  </si>
  <si>
    <t>Purkyňova ul., 288 02 Nymburk</t>
  </si>
  <si>
    <t>Datum:</t>
  </si>
  <si>
    <t>13. 12. 2021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</si>
  <si>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</si>
  <si>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</si>
  <si>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</si>
  <si>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</si>
  <si>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</si>
  <si>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</si>
  <si>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</si>
  <si>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67268463</t>
  </si>
  <si>
    <t>UBIQUIST VS sdružení,Jaromírova 67, Praha 2-Nusle</t>
  </si>
  <si>
    <t>True</t>
  </si>
  <si>
    <t>Zpracovatel:</t>
  </si>
  <si>
    <t>40055035</t>
  </si>
  <si>
    <t>Hana Pejšová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</si>
  <si>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</si>
  <si>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</si>
  <si>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</si>
  <si>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</si>
  <si>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</si>
  <si>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</si>
  <si>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</si>
  <si>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</si>
  <si>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</si>
  <si>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</si>
  <si>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</si>
  <si>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</si>
  <si>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</si>
  <si>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</si>
  <si>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</si>
  <si>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</si>
  <si>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</si>
  <si>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</si>
  <si>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</si>
  <si>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</si>
  <si>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</si>
  <si>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</si>
  <si>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</si>
  <si>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</si>
  <si>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</si>
  <si>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</si>
  <si>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</si>
  <si>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</si>
  <si>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</si>
  <si>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</si>
  <si>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</si>
  <si>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</si>
  <si>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</si>
  <si>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</si>
  <si>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</si>
  <si>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</si>
  <si>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</si>
  <si>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</si>
  <si>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</si>
  <si>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</si>
  <si>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</si>
  <si>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</si>
  <si>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</si>
  <si>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</si>
  <si>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</si>
  <si>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</si>
  <si>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</si>
  <si>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objekt č.p.1615 - stavební část</t>
  </si>
  <si>
    <t>STA</t>
  </si>
  <si>
    <t>1</t>
  </si>
  <si>
    <t>{78a2c44c-fa89-4b65-bffc-b6ffca6582de}</t>
  </si>
  <si>
    <t>02</t>
  </si>
  <si>
    <t>objekt č.p.1616 - stavební část</t>
  </si>
  <si>
    <t>{9ac39a67-3b23-4e0a-a854-11922fa9f314}</t>
  </si>
  <si>
    <t>03</t>
  </si>
  <si>
    <t xml:space="preserve">ZTI pro objekt č.p.1615 a 1616 </t>
  </si>
  <si>
    <t>{098249eb-86d2-4bab-8e88-6834a0f422f5}</t>
  </si>
  <si>
    <t>KRYCÍ LIST SOUPISU PRACÍ</t>
  </si>
  <si>
    <t>Objekt:</t>
  </si>
  <si>
    <t>01 - objekt č.p.1615 -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</si>
  <si>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</si>
  <si>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</si>
  <si>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</si>
  <si>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</si>
  <si>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</si>
  <si>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</si>
  <si>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</si>
  <si>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</si>
  <si>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</si>
  <si>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</si>
  <si>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</si>
  <si>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</si>
  <si>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</si>
  <si>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763 - Konstrukce suché výstavby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</si>
  <si>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</si>
  <si>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</si>
  <si>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</si>
  <si>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</si>
  <si>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</si>
  <si>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</si>
  <si>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</si>
  <si>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</si>
  <si>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</si>
  <si>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</si>
  <si>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</si>
  <si>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</si>
  <si>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</si>
  <si>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</si>
  <si>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</si>
  <si>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</si>
  <si>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</si>
  <si>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</si>
  <si>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</si>
  <si>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</si>
  <si>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</si>
  <si>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</si>
  <si>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</si>
  <si>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</si>
  <si>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</si>
  <si>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</si>
  <si>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</si>
  <si>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340271001</t>
  </si>
  <si>
    <t>Zazdívka otvorů pl přes 0,25 do 1 m2 tvárnicemi pórobetonovými tl 50 mm pro zaplentování stoupaček</t>
  </si>
  <si>
    <t>m2</t>
  </si>
  <si>
    <t>CS ÚRS 2021 02</t>
  </si>
  <si>
    <t>4</t>
  </si>
  <si>
    <t>2</t>
  </si>
  <si>
    <t>-439430301</t>
  </si>
  <si>
    <t>VV</t>
  </si>
  <si>
    <t>19,95*0,3</t>
  </si>
  <si>
    <t>17,1*0,15</t>
  </si>
  <si>
    <t>Součet</t>
  </si>
  <si>
    <t>6</t>
  </si>
  <si>
    <t>Úpravy povrchů, podlahy a osazování výplní</t>
  </si>
  <si>
    <t>612135101</t>
  </si>
  <si>
    <t>Hrubá výplň rýh ve stěnách maltou jakékoli šířky rýhy</t>
  </si>
  <si>
    <t>-1663131990</t>
  </si>
  <si>
    <t>28*0,075</t>
  </si>
  <si>
    <t>63*0,075</t>
  </si>
  <si>
    <t>612321121</t>
  </si>
  <si>
    <t>Vápenocementová omítka hladká jednovrstvá vnitřních stěn nanášená ručně pod obklad</t>
  </si>
  <si>
    <t>138845098</t>
  </si>
  <si>
    <t>byt 1</t>
  </si>
  <si>
    <t>(2*2*(0,85+1,43)-1,2)*7</t>
  </si>
  <si>
    <t>(2*2*(2+1,7+0,9)-1,2)*7</t>
  </si>
  <si>
    <t>1,8*0,6*7</t>
  </si>
  <si>
    <t>byt 2</t>
  </si>
  <si>
    <t>(2*2*(1,2+0,85)-1,2)*2</t>
  </si>
  <si>
    <t>(2*2*(1,96+1,4+0,8)-1,2)*2</t>
  </si>
  <si>
    <t>1,5*0,6*2</t>
  </si>
  <si>
    <t>byt 3</t>
  </si>
  <si>
    <t>(2*2*(1,2+0,85)-1,2)*4</t>
  </si>
  <si>
    <t>(2*2*(2,7+1,15+0,6)-1,2)*4</t>
  </si>
  <si>
    <t>1,2*0,6*4</t>
  </si>
  <si>
    <t>612325222</t>
  </si>
  <si>
    <t>Vápenocementová štuková omítka malých ploch přes 0,09 do 0,25 m2 na stěnách nad obklady na zaplentované stoupačky</t>
  </si>
  <si>
    <t>kus</t>
  </si>
  <si>
    <t>-1638509589</t>
  </si>
  <si>
    <t>byty</t>
  </si>
  <si>
    <t>7+6</t>
  </si>
  <si>
    <t>5</t>
  </si>
  <si>
    <t>612325223</t>
  </si>
  <si>
    <t>Vápenocementová štuková omítka malých ploch přes 0,25 do 1 m2 na stěnách suterén na zaplentované stoupačky</t>
  </si>
  <si>
    <t>-567534262</t>
  </si>
  <si>
    <t>suterén</t>
  </si>
  <si>
    <t>613142001</t>
  </si>
  <si>
    <t>Potažení vnitřních zazdívek stoupaček sklovláknitým pletivem vtlačeným do tenkovrstvé hmoty</t>
  </si>
  <si>
    <t>1666534306</t>
  </si>
  <si>
    <t>19,95*0,5</t>
  </si>
  <si>
    <t>17,1*0,3</t>
  </si>
  <si>
    <t>7</t>
  </si>
  <si>
    <t>631312141</t>
  </si>
  <si>
    <t>Doplnění rýh v dosavadních mazaninách betonem prostým</t>
  </si>
  <si>
    <t>m3</t>
  </si>
  <si>
    <t>-1139433869</t>
  </si>
  <si>
    <t>6,5*0,15*0,1</t>
  </si>
  <si>
    <t>8</t>
  </si>
  <si>
    <t>632451111</t>
  </si>
  <si>
    <t>Cementový samonivelační potěr ze suchých směsí tl přes 25 do 30 mm-pro vyrovnání podlahy po vybourání ker dlažba vč lože</t>
  </si>
  <si>
    <t>1275001602</t>
  </si>
  <si>
    <t>1,7*0,9*7</t>
  </si>
  <si>
    <t>1,4*0,8*2</t>
  </si>
  <si>
    <t>1,15*0,9*4</t>
  </si>
  <si>
    <t>soklík</t>
  </si>
  <si>
    <t>-0,1*(0,9*7+0,8*2+0,9*4)</t>
  </si>
  <si>
    <t>9</t>
  </si>
  <si>
    <t>Ostatní konstrukce a práce, bourání</t>
  </si>
  <si>
    <t>952902021</t>
  </si>
  <si>
    <t>Čištění budov zametení hladkých podlah</t>
  </si>
  <si>
    <t>1139254476</t>
  </si>
  <si>
    <t>(0,95*1,43+1,8*2,1)*7</t>
  </si>
  <si>
    <t>(1,05*1,3+1,5*2,06)*2</t>
  </si>
  <si>
    <t>(1,05*1,3+1,35*2,7)*4</t>
  </si>
  <si>
    <t>10</t>
  </si>
  <si>
    <t>952902311</t>
  </si>
  <si>
    <t>Čištění budov stírání stěn výšky do 2 m-keramický obklad po malování</t>
  </si>
  <si>
    <t>-377249853</t>
  </si>
  <si>
    <t>11</t>
  </si>
  <si>
    <t>974031134</t>
  </si>
  <si>
    <t>Vysekání rýh ve zdivu cihelném hl do 50 mm š do 150 mm pro vybourání stoupaček zazděných cihlami K5 a K6</t>
  </si>
  <si>
    <t>m</t>
  </si>
  <si>
    <t>-664966479</t>
  </si>
  <si>
    <t>K5 a K6</t>
  </si>
  <si>
    <t>2,85*(1+1+2+2)</t>
  </si>
  <si>
    <t>12</t>
  </si>
  <si>
    <t>974031137</t>
  </si>
  <si>
    <t>Vysekání rýh ve zdivu cihelném hl do 50 mm š do 300 mm pro vybourání stoupaček zazděných cihlami K3 a K4 vč V1 a V2</t>
  </si>
  <si>
    <t>-2045738035</t>
  </si>
  <si>
    <t>K3+K4 vč V1+V2</t>
  </si>
  <si>
    <t>2,85*(3+4)</t>
  </si>
  <si>
    <t>13</t>
  </si>
  <si>
    <t>974031153</t>
  </si>
  <si>
    <t>Vysekání rýh ve zdivu cihelném hl do 100 mm š do 100 mm (vel 75x75) - u K3,K4,K5,K6</t>
  </si>
  <si>
    <t>1503827426</t>
  </si>
  <si>
    <t>u K3 a K4</t>
  </si>
  <si>
    <t>2*(3+4)</t>
  </si>
  <si>
    <t>u K5 a K6</t>
  </si>
  <si>
    <t>3*(1+1)+2*(2+2)</t>
  </si>
  <si>
    <t>14</t>
  </si>
  <si>
    <t>9740311531</t>
  </si>
  <si>
    <t>Vysekání rýh ve zdivu cihelném hl do 100 mm š do 100 mm (vel 75x50) - u V1,V2,V3,V4</t>
  </si>
  <si>
    <t>844450829</t>
  </si>
  <si>
    <t>u V1 a V2</t>
  </si>
  <si>
    <t>3*(4+3)</t>
  </si>
  <si>
    <t>u V3 a V4</t>
  </si>
  <si>
    <t>7*(3+3)</t>
  </si>
  <si>
    <t>974031164</t>
  </si>
  <si>
    <t>Vysekání rýh ve zdivu cihelném hl do 150 mm š do 150 mm - u K1,K2,K7,K8</t>
  </si>
  <si>
    <t>524103864</t>
  </si>
  <si>
    <t>u K1 a K2</t>
  </si>
  <si>
    <t>0,5*(3+4)</t>
  </si>
  <si>
    <t>u K7 a K8</t>
  </si>
  <si>
    <t>0,5*(1+1)+0,5*(2+2)+5,3*2</t>
  </si>
  <si>
    <t>16</t>
  </si>
  <si>
    <t>974042554</t>
  </si>
  <si>
    <t>Vysekání rýh v dlažbě betonové nebo jiné monolitické hl do 100 mm š do 150 mm k vpusti</t>
  </si>
  <si>
    <t>-1782288579</t>
  </si>
  <si>
    <t>0,5*13</t>
  </si>
  <si>
    <t>17</t>
  </si>
  <si>
    <t>977311112</t>
  </si>
  <si>
    <t>Řezání stávajících betonových mazanin nevyztužených hl do 100 mm k vpusti</t>
  </si>
  <si>
    <t>76452485</t>
  </si>
  <si>
    <t>6,500*2</t>
  </si>
  <si>
    <t>997</t>
  </si>
  <si>
    <t>Přesun sutě</t>
  </si>
  <si>
    <t>18</t>
  </si>
  <si>
    <t>997013213</t>
  </si>
  <si>
    <t>Vnitrostaveništní doprava suti a vybouraných hmot pro budovy v přes 9 do 12 m ručně</t>
  </si>
  <si>
    <t>t</t>
  </si>
  <si>
    <t>-1003402739</t>
  </si>
  <si>
    <t>19</t>
  </si>
  <si>
    <t>997013509</t>
  </si>
  <si>
    <t>Příplatek k odvozu suti a vybouraných hmot na skládku ZKD 1 km přes 1 km</t>
  </si>
  <si>
    <t>1078553648</t>
  </si>
  <si>
    <t>24*31,773</t>
  </si>
  <si>
    <t>20</t>
  </si>
  <si>
    <t>997013511</t>
  </si>
  <si>
    <t>Odvoz suti a vybouraných hmot z meziskládky na skládku do 1 km s naložením a se složením</t>
  </si>
  <si>
    <t>-1719523009</t>
  </si>
  <si>
    <t>997013631</t>
  </si>
  <si>
    <t>Poplatek za uložení na skládce (skládkovné) stavebního odpadu směsného kód odpadu 17 09 04</t>
  </si>
  <si>
    <t>458401471</t>
  </si>
  <si>
    <t>998</t>
  </si>
  <si>
    <t>Přesun hmot</t>
  </si>
  <si>
    <t>22</t>
  </si>
  <si>
    <t>998018002</t>
  </si>
  <si>
    <t>Přesun hmot ruční pro budovy v přes 6 do 12 m</t>
  </si>
  <si>
    <t>2083579574</t>
  </si>
  <si>
    <t>PSV</t>
  </si>
  <si>
    <t>Práce a dodávky PSV</t>
  </si>
  <si>
    <t>711</t>
  </si>
  <si>
    <t>Izolace proti vodě, vlhkosti a plynům</t>
  </si>
  <si>
    <t>23</t>
  </si>
  <si>
    <t>7111130R1</t>
  </si>
  <si>
    <t>Izolace proti vlhkosti vodorovná za studena jednosložkovou elastickou hydroizolační hmotou SCHONAX HA vč syst prvků,kompl prov - D+M - sprchy</t>
  </si>
  <si>
    <t>-830006199</t>
  </si>
  <si>
    <t>(1,7*0,9+0,1*(1,7+0,9*2)*2)*7</t>
  </si>
  <si>
    <t>(1,4*0,8+0,1*(1,4+0,8*2)*2)*2</t>
  </si>
  <si>
    <t>(1,15*0,9+0,1*(1,15+0,9*2)*2)*4</t>
  </si>
  <si>
    <t>24</t>
  </si>
  <si>
    <t>7111130R2</t>
  </si>
  <si>
    <t>Izolace proti vlhkosti svislá za studena jednosložkovou elastickou hydroizolační hmotou SCHONAX HA vč syst prvků,kompl prov - D+M - sprchy</t>
  </si>
  <si>
    <t>-530701636</t>
  </si>
  <si>
    <t>(1,9*0,9*3)*7</t>
  </si>
  <si>
    <t>(1,9*0,8*3)*2</t>
  </si>
  <si>
    <t>(1,9+(0,9*2+0,6))*4</t>
  </si>
  <si>
    <t>25</t>
  </si>
  <si>
    <t>998711202</t>
  </si>
  <si>
    <t>Přesun hmot procentní pro izolace proti vodě, vlhkosti a plynům v objektech v přes 6 do 12 m</t>
  </si>
  <si>
    <t>%</t>
  </si>
  <si>
    <t>-1893201078</t>
  </si>
  <si>
    <t>763</t>
  </si>
  <si>
    <t>Konstrukce suché výstavby</t>
  </si>
  <si>
    <t>26</t>
  </si>
  <si>
    <t>763164521</t>
  </si>
  <si>
    <t>SDK obklad kcí tvaru L š do 0,4 m desky 1xH2 12,5 - stoupačky K1 a K2</t>
  </si>
  <si>
    <t>-1178930192</t>
  </si>
  <si>
    <t>27</t>
  </si>
  <si>
    <t>763164541</t>
  </si>
  <si>
    <t>SDK obklad kcí tvaru L š do 0,8 m desky 1xH2 12,5 - stoupačky K7 a K8 vč V3 a V4</t>
  </si>
  <si>
    <t>-465067777</t>
  </si>
  <si>
    <t>2,85*(3+3)</t>
  </si>
  <si>
    <t>28</t>
  </si>
  <si>
    <t>998763402</t>
  </si>
  <si>
    <t>Přesun hmot procentní pro sádrokartonové konstrukce v objektech v přes 6 do 12 m</t>
  </si>
  <si>
    <t>1091428880</t>
  </si>
  <si>
    <t>771</t>
  </si>
  <si>
    <t>Podlahy z dlaždic</t>
  </si>
  <si>
    <t>29</t>
  </si>
  <si>
    <t>771121011</t>
  </si>
  <si>
    <t>Nátěr penetrační na podlahu</t>
  </si>
  <si>
    <t>-1829763243</t>
  </si>
  <si>
    <t>17,09+34,5*0,1</t>
  </si>
  <si>
    <t>30</t>
  </si>
  <si>
    <t>771151014</t>
  </si>
  <si>
    <t>Samonivelační stěrka podlah pevnosti 20 MPa tl přes 8 do 10 mm ro vyrovnání soklíku</t>
  </si>
  <si>
    <t>-724612265</t>
  </si>
  <si>
    <t>34,5*0,1</t>
  </si>
  <si>
    <t>31</t>
  </si>
  <si>
    <t>771471810</t>
  </si>
  <si>
    <t>Demontáž soklíků z dlaždic keramických kladených do malty rovných-sprchy</t>
  </si>
  <si>
    <t>-913530582</t>
  </si>
  <si>
    <t>0,9*3*7</t>
  </si>
  <si>
    <t>0,8*3*2</t>
  </si>
  <si>
    <t>0,9*3*4</t>
  </si>
  <si>
    <t>32</t>
  </si>
  <si>
    <t>771474113</t>
  </si>
  <si>
    <t>Montáž soklů z dlaždic keramických rovných flexibilní lepidlo v přes 90 do 120 mm-soklík u sprchového koutu vč horní plochy</t>
  </si>
  <si>
    <t>-338851880</t>
  </si>
  <si>
    <t>33</t>
  </si>
  <si>
    <t>M</t>
  </si>
  <si>
    <t>59761444</t>
  </si>
  <si>
    <t>dlažba keramická slinutá protiskluzná do interiéru i exteriéru pro vysoké mechanické namáhání přes 35 do 45ks/m2-dle výběru</t>
  </si>
  <si>
    <t>1125904268</t>
  </si>
  <si>
    <t>34,500*0,1</t>
  </si>
  <si>
    <t>3,45*1,1 'Přepočtené koeficientem množství</t>
  </si>
  <si>
    <t>34</t>
  </si>
  <si>
    <t>771571810</t>
  </si>
  <si>
    <t>Demontáž podlah z dlaždic keramických kladených do malty-sprchy</t>
  </si>
  <si>
    <t>-1544213200</t>
  </si>
  <si>
    <t>35</t>
  </si>
  <si>
    <t>771574370</t>
  </si>
  <si>
    <t>Montáž podlah keramických pro mechanické zatížení protiskluzných lepených flexi rychletuhnoucím lepidlem přes 35 do 45 ks/m2</t>
  </si>
  <si>
    <t>1199801318</t>
  </si>
  <si>
    <t>36</t>
  </si>
  <si>
    <t>-2108524381</t>
  </si>
  <si>
    <t>15,94*1,1 'Přepočtené koeficientem množství</t>
  </si>
  <si>
    <t>37</t>
  </si>
  <si>
    <t>771577121</t>
  </si>
  <si>
    <t>Příplatek k montáži podlah keramických lepených flexibilním rychletuhnoucím lepidlem za plochu do 5 m2</t>
  </si>
  <si>
    <t>-52845922</t>
  </si>
  <si>
    <t>38</t>
  </si>
  <si>
    <t>771577124</t>
  </si>
  <si>
    <t>Příplatek k montáži podlah keramických lepených flexibilním rychletuhnoucím lepidlem za spárování tmelem dvousložkovým</t>
  </si>
  <si>
    <t>-2081220012</t>
  </si>
  <si>
    <t>39</t>
  </si>
  <si>
    <t>771591184</t>
  </si>
  <si>
    <t>Podlahy řezání keramických dlaždic rovné pro sokl u sprchy</t>
  </si>
  <si>
    <t>-1923656201</t>
  </si>
  <si>
    <t>40</t>
  </si>
  <si>
    <t>771592011</t>
  </si>
  <si>
    <t>Čištění vnitřních ploch podlah po položení dlažby chemickými prostředky</t>
  </si>
  <si>
    <t>1785714583</t>
  </si>
  <si>
    <t>15,94</t>
  </si>
  <si>
    <t>41</t>
  </si>
  <si>
    <t>998771202</t>
  </si>
  <si>
    <t>Přesun hmot procentní pro podlahy z dlaždic v objektech v přes 6 do 12 m</t>
  </si>
  <si>
    <t>-206471647</t>
  </si>
  <si>
    <t>781</t>
  </si>
  <si>
    <t>Dokončovací práce - obklady</t>
  </si>
  <si>
    <t>42</t>
  </si>
  <si>
    <t>781121011</t>
  </si>
  <si>
    <t>Nátěr penetrační na stěnu</t>
  </si>
  <si>
    <t>1597165362</t>
  </si>
  <si>
    <t>43</t>
  </si>
  <si>
    <t>781471810</t>
  </si>
  <si>
    <t>Demontáž obkladů z obkladaček keramických kladených do malty</t>
  </si>
  <si>
    <t>-823516192</t>
  </si>
  <si>
    <t>44</t>
  </si>
  <si>
    <t>781474117</t>
  </si>
  <si>
    <t>Montáž obkladů vnitřních keramických hladkých přes 35 do 45 ks/m2 lepených flexibilním lepidlem</t>
  </si>
  <si>
    <t>491354659</t>
  </si>
  <si>
    <t>45</t>
  </si>
  <si>
    <t>59761255</t>
  </si>
  <si>
    <t>obklad keramický hladký přes 35 do 45ks/m2 dle výběru</t>
  </si>
  <si>
    <t>683802206</t>
  </si>
  <si>
    <t>327,36*1,1 'Přepočtené koeficientem množství</t>
  </si>
  <si>
    <t>46</t>
  </si>
  <si>
    <t>781477111</t>
  </si>
  <si>
    <t>Příplatek k montáži obkladů vnitřních keramických hladkých za plochu do 10 m2</t>
  </si>
  <si>
    <t>206536966</t>
  </si>
  <si>
    <t>47</t>
  </si>
  <si>
    <t>781477114</t>
  </si>
  <si>
    <t>Příplatek k montáži obkladů vnitřních keramických hladkých za spárování tmelem dvousložkovým</t>
  </si>
  <si>
    <t>-1360730575</t>
  </si>
  <si>
    <t>48</t>
  </si>
  <si>
    <t>78149411R</t>
  </si>
  <si>
    <t>Vnější obkladové profily rohové lepené flexibilním lepidlem</t>
  </si>
  <si>
    <t>-1085860717</t>
  </si>
  <si>
    <t>2*2*(7+2+4)</t>
  </si>
  <si>
    <t>49</t>
  </si>
  <si>
    <t>781495211</t>
  </si>
  <si>
    <t>Čištění vnitřních ploch stěn po provedení obkladu chemickými prostředky</t>
  </si>
  <si>
    <t>-268543187</t>
  </si>
  <si>
    <t>50</t>
  </si>
  <si>
    <t>998781202</t>
  </si>
  <si>
    <t>Přesun hmot procentní pro obklady keramické v objektech v přes 6 do 12 m</t>
  </si>
  <si>
    <t>1586006915</t>
  </si>
  <si>
    <t>784</t>
  </si>
  <si>
    <t>Dokončovací práce - malby a tapety</t>
  </si>
  <si>
    <t>51</t>
  </si>
  <si>
    <t>784111031</t>
  </si>
  <si>
    <t>Omytí podkladu v místnostech v do 3,80 m</t>
  </si>
  <si>
    <t>2035173054</t>
  </si>
  <si>
    <t>52</t>
  </si>
  <si>
    <t>784121001</t>
  </si>
  <si>
    <t>Oškrabání malby v mísnostech v do 3,80 m</t>
  </si>
  <si>
    <t>769221577</t>
  </si>
  <si>
    <t>(1,43*0,85+2*1,7)*7</t>
  </si>
  <si>
    <t>(0,85*2*(1,43+0,85+2+1,7+0,9))*7</t>
  </si>
  <si>
    <t>(1,2*0,85+1,96*1,4)*2</t>
  </si>
  <si>
    <t>(0,85*2*(1,2+0,85+1,96+1,4+0,8))*2</t>
  </si>
  <si>
    <t>(0,85*1,2+1,15*2,7)*4</t>
  </si>
  <si>
    <t>(0,85*2*(1,2+0,85+2,7+1,7+0,9))*4</t>
  </si>
  <si>
    <t>53</t>
  </si>
  <si>
    <t>784171101</t>
  </si>
  <si>
    <t>Zakrytí vnitřních podlah včetně pozdějšího odkrytí</t>
  </si>
  <si>
    <t>-1405554958</t>
  </si>
  <si>
    <t>54</t>
  </si>
  <si>
    <t>58124844</t>
  </si>
  <si>
    <t>fólie pro malířské potřeby zakrývací tl 25µ 4x5m</t>
  </si>
  <si>
    <t>907898969</t>
  </si>
  <si>
    <t>64,92*1,05 'Přepočtené koeficientem množství</t>
  </si>
  <si>
    <t>55</t>
  </si>
  <si>
    <t>784171111</t>
  </si>
  <si>
    <t>Zakrytí vnitřních ploch dveří v místnostech v do 3,80 m</t>
  </si>
  <si>
    <t>-672920227</t>
  </si>
  <si>
    <t>56</t>
  </si>
  <si>
    <t>-1340288123</t>
  </si>
  <si>
    <t>62,4*1,05 'Přepočtené koeficientem množství</t>
  </si>
  <si>
    <t>57</t>
  </si>
  <si>
    <t>784181121</t>
  </si>
  <si>
    <t>Hloubková jednonásobná bezbarvá penetrace podkladu v místnostech v do 3,80 m</t>
  </si>
  <si>
    <t>352367992</t>
  </si>
  <si>
    <t>58</t>
  </si>
  <si>
    <t>784191005</t>
  </si>
  <si>
    <t>Čištění vnitřních ploch dveří  po provedení malířských prací</t>
  </si>
  <si>
    <t>676590813</t>
  </si>
  <si>
    <t>1,2*2*2*13</t>
  </si>
  <si>
    <t>59</t>
  </si>
  <si>
    <t>784191007</t>
  </si>
  <si>
    <t>Čištění vnitřních ploch podlah po provedení malířských prací</t>
  </si>
  <si>
    <t>2033990112</t>
  </si>
  <si>
    <t>60</t>
  </si>
  <si>
    <t>784211101</t>
  </si>
  <si>
    <t>Dvojnásobné bílé malby ze směsí za mokra výborně oděruvzdorných v místnostech v do 3,80 m</t>
  </si>
  <si>
    <t>-1994954189</t>
  </si>
  <si>
    <t>VRN</t>
  </si>
  <si>
    <t>Vedlejší rozpočtové náklady</t>
  </si>
  <si>
    <t>VRN3</t>
  </si>
  <si>
    <t>Zařízení staveniště</t>
  </si>
  <si>
    <t>61</t>
  </si>
  <si>
    <t>030001000</t>
  </si>
  <si>
    <t>1024</t>
  </si>
  <si>
    <t>1520156626</t>
  </si>
  <si>
    <t>VRN4</t>
  </si>
  <si>
    <t>Inženýrská činnost</t>
  </si>
  <si>
    <t>62</t>
  </si>
  <si>
    <t>045002000</t>
  </si>
  <si>
    <t>Kompletační a koordinační činnost</t>
  </si>
  <si>
    <t>166853309</t>
  </si>
  <si>
    <t>VRN7</t>
  </si>
  <si>
    <t>Provozní vlivy</t>
  </si>
  <si>
    <t>63</t>
  </si>
  <si>
    <t>070001000</t>
  </si>
  <si>
    <t>-906470447</t>
  </si>
  <si>
    <t>VRN9</t>
  </si>
  <si>
    <t>Ostatní náklady</t>
  </si>
  <si>
    <t>64</t>
  </si>
  <si>
    <t>090001000</t>
  </si>
  <si>
    <t>-1325019455</t>
  </si>
  <si>
    <t>02 - objekt č.p.1616 - stavební část</t>
  </si>
  <si>
    <t xml:space="preserve">03 - ZTI pro objekt č.p.1615 a 1616 </t>
  </si>
  <si>
    <t xml:space="preserve">    721 - Zdravotechnika</t>
  </si>
  <si>
    <t>721</t>
  </si>
  <si>
    <t>Zdravotechnika</t>
  </si>
  <si>
    <t>721722725</t>
  </si>
  <si>
    <t>ZTI - dle přílohy</t>
  </si>
  <si>
    <t>1211508103</t>
  </si>
  <si>
    <t>-2057455425</t>
  </si>
  <si>
    <t>1570520768</t>
  </si>
  <si>
    <t>1467849981</t>
  </si>
  <si>
    <t>-90572070</t>
  </si>
  <si>
    <t>SO - 02   Rekapitulace - zdravotní instalace</t>
  </si>
  <si>
    <t>Kanalizace</t>
  </si>
  <si>
    <t>Kanalizace-B01</t>
  </si>
  <si>
    <t>Vodovod</t>
  </si>
  <si>
    <t>Vodovod -B02</t>
  </si>
  <si>
    <t>Zařizovací předměty</t>
  </si>
  <si>
    <t>Zařizovací předměty B05</t>
  </si>
  <si>
    <t>kontejner</t>
  </si>
  <si>
    <t>ks</t>
  </si>
  <si>
    <t xml:space="preserve">celkem bez DPH a bez stavebních prací </t>
  </si>
  <si>
    <t>17-4042</t>
  </si>
  <si>
    <t>potrubí HT 40</t>
  </si>
  <si>
    <t>17-4043</t>
  </si>
  <si>
    <t>potrubí HT 50</t>
  </si>
  <si>
    <t>17-4024</t>
  </si>
  <si>
    <t>potrubí HT 75</t>
  </si>
  <si>
    <t>17-4025</t>
  </si>
  <si>
    <t>potrubí HT 110</t>
  </si>
  <si>
    <t>17-5012</t>
  </si>
  <si>
    <t>potrubí tlumící hluk  dn 100</t>
  </si>
  <si>
    <t>19-4104</t>
  </si>
  <si>
    <t>vyvedení a upevnění výpustky 40</t>
  </si>
  <si>
    <t>19-4105</t>
  </si>
  <si>
    <t>vyvedení a upevnění výpustky 50</t>
  </si>
  <si>
    <t>19-4109</t>
  </si>
  <si>
    <t xml:space="preserve"> -"-                                      110</t>
  </si>
  <si>
    <t>PC</t>
  </si>
  <si>
    <t>podlahová vpust  plochá dn50,mastav.výška stav.výška 80mm, boční odpad</t>
  </si>
  <si>
    <t>s izol.soupravou nerez ráměček a mřížka 138x138mm( např.HL540)</t>
  </si>
  <si>
    <t>kplt.</t>
  </si>
  <si>
    <t>21-1911</t>
  </si>
  <si>
    <t>montáž poslahové vpusti</t>
  </si>
  <si>
    <t>22-6511</t>
  </si>
  <si>
    <t>uzavírka pro myčku  např. HL 400</t>
  </si>
  <si>
    <t>sb</t>
  </si>
  <si>
    <t>27-3153</t>
  </si>
  <si>
    <t>ventilační hlavice dn 110</t>
  </si>
  <si>
    <t>29-0111</t>
  </si>
  <si>
    <t>zkouška těsnosti do DN 125</t>
  </si>
  <si>
    <t>99872-1201</t>
  </si>
  <si>
    <t>přesun hmot</t>
  </si>
  <si>
    <t>Celkem</t>
  </si>
  <si>
    <t>Kanalizace- demontáž B01</t>
  </si>
  <si>
    <t>14-0802</t>
  </si>
  <si>
    <t xml:space="preserve">demotáž potrubí </t>
  </si>
  <si>
    <t>21-0812</t>
  </si>
  <si>
    <t>demontáž podlahových vpustí</t>
  </si>
  <si>
    <t>22-0801</t>
  </si>
  <si>
    <t>demontáž zápach.uzavírek do dn 70</t>
  </si>
  <si>
    <t>30-0945C02</t>
  </si>
  <si>
    <t>pročištění stáv.podlah. Vpustí</t>
  </si>
  <si>
    <t>17-1915</t>
  </si>
  <si>
    <t xml:space="preserve">napojení na stávající potrubí </t>
  </si>
  <si>
    <t>29-0822</t>
  </si>
  <si>
    <t>vnitrostaven.přemístění vybouraných hmot</t>
  </si>
  <si>
    <t>17-4022</t>
  </si>
  <si>
    <t>potrubí vícevrstvé PP-RCT D 20(např. FIBER BALAST PLUS)</t>
  </si>
  <si>
    <t>17-4023</t>
  </si>
  <si>
    <t xml:space="preserve">  -"-            D 25</t>
  </si>
  <si>
    <t xml:space="preserve">  -"-            D 32</t>
  </si>
  <si>
    <t xml:space="preserve">   -"-           D 40</t>
  </si>
  <si>
    <t>17-4026</t>
  </si>
  <si>
    <t xml:space="preserve">  -"-             D50</t>
  </si>
  <si>
    <t>18-1231</t>
  </si>
  <si>
    <t>ochrana izol.trubicemi  D 20 tl..10mm</t>
  </si>
  <si>
    <t>18-1232</t>
  </si>
  <si>
    <t xml:space="preserve">     -"-                              D 25- D 45</t>
  </si>
  <si>
    <t>18-1233</t>
  </si>
  <si>
    <t xml:space="preserve">     -"-                              D 45-D63</t>
  </si>
  <si>
    <t>19-0401</t>
  </si>
  <si>
    <t xml:space="preserve">vyvedení a upevnění výpustek </t>
  </si>
  <si>
    <t>22-0111</t>
  </si>
  <si>
    <t>nástěnka pro ventil</t>
  </si>
  <si>
    <t>22-0121</t>
  </si>
  <si>
    <t>nástěnka pro baterii</t>
  </si>
  <si>
    <t>23-2061</t>
  </si>
  <si>
    <t>kulový kohout s vypouštěním 1/2"</t>
  </si>
  <si>
    <t>23-2062</t>
  </si>
  <si>
    <t>kulový kohout s vypouštěním-3/4"např.R 250 DS</t>
  </si>
  <si>
    <t>23-2063</t>
  </si>
  <si>
    <t xml:space="preserve">  -"-   např. R 250 DS-1"</t>
  </si>
  <si>
    <t>23-2064</t>
  </si>
  <si>
    <t xml:space="preserve">  -"-             5/4"</t>
  </si>
  <si>
    <t>23-2065</t>
  </si>
  <si>
    <t xml:space="preserve">  -"-             6/4"</t>
  </si>
  <si>
    <t>23-2123</t>
  </si>
  <si>
    <t>kulový kohout plnoprůtokový 3/4"</t>
  </si>
  <si>
    <t>26-2212</t>
  </si>
  <si>
    <t>bytový vodoměr pro studenou a teplou vodu</t>
  </si>
  <si>
    <t>22-PC</t>
  </si>
  <si>
    <t>ventil automatický odvzdušňovací se zpětnou klapkou spodní</t>
  </si>
  <si>
    <t>29-0226</t>
  </si>
  <si>
    <t>zkouška těsnosti do dn 50</t>
  </si>
  <si>
    <t>29-0234</t>
  </si>
  <si>
    <t>proplach potrubí</t>
  </si>
  <si>
    <t>99872-2101</t>
  </si>
  <si>
    <t>celkem</t>
  </si>
  <si>
    <t>Vodovod-B02</t>
  </si>
  <si>
    <t>13-0802</t>
  </si>
  <si>
    <t>demontáž potrubí pozink. Do dn 40</t>
  </si>
  <si>
    <t>26-0812</t>
  </si>
  <si>
    <t>demontáž vodoměrů</t>
  </si>
  <si>
    <t>vnitrostav.přesun vybouraných hmot</t>
  </si>
  <si>
    <t>13-1935</t>
  </si>
  <si>
    <t>napojení na stáv.potrubí do dn 40</t>
  </si>
  <si>
    <t>11-2173</t>
  </si>
  <si>
    <t>WC kombi se zvýšenou výškou,nádržkou a sedátkem</t>
  </si>
  <si>
    <t>sb.</t>
  </si>
  <si>
    <t>11-9122</t>
  </si>
  <si>
    <t>montáž závěs.mís</t>
  </si>
  <si>
    <t>21-1622</t>
  </si>
  <si>
    <t>umývadlo 55 cm s krytem sifonu( např.DEEP BY 8.1261.2+8.1961.1)</t>
  </si>
  <si>
    <t>31-9111</t>
  </si>
  <si>
    <t>dopojení dřezů-dodávka součást vybavení</t>
  </si>
  <si>
    <t>sklopné sedátko 35x32,8cm, nostnost150kg,bílé(např.polysan SAAP)</t>
  </si>
  <si>
    <t>33-1111</t>
  </si>
  <si>
    <t>výlevka keramická stojící zadní odpad dn100</t>
  </si>
  <si>
    <t>11-1132</t>
  </si>
  <si>
    <t>plastová splachovací nádržka k výlevce</t>
  </si>
  <si>
    <t>81-3111</t>
  </si>
  <si>
    <t xml:space="preserve">rohový ventil např.RV 1314 -1/2" </t>
  </si>
  <si>
    <t>81-3112</t>
  </si>
  <si>
    <t>ventil propračku+  např.RIO 10794</t>
  </si>
  <si>
    <t>81-3141</t>
  </si>
  <si>
    <t>připojovací trubičky</t>
  </si>
  <si>
    <t>82-1315</t>
  </si>
  <si>
    <t>baterie nástěnná páková např.POLAR LIFE PL-L03B</t>
  </si>
  <si>
    <t>82-2611</t>
  </si>
  <si>
    <t>baterie stojánková  s otočným ramínkem (např.POLAR LIFE PL-L15</t>
  </si>
  <si>
    <t>82-2325</t>
  </si>
  <si>
    <t>baterie dřezová otoč.ramínko např. POLAR LIFE PL-L 05</t>
  </si>
  <si>
    <t>84-1113</t>
  </si>
  <si>
    <t>sprch.baterie pák.s kompletem s mýdelníkem(např.PL-L80 + SK 505</t>
  </si>
  <si>
    <t>86-1102</t>
  </si>
  <si>
    <t>ZU umývadlová</t>
  </si>
  <si>
    <t>98-0123</t>
  </si>
  <si>
    <t>dvířka</t>
  </si>
  <si>
    <t>99872-5101</t>
  </si>
  <si>
    <t>11-0814</t>
  </si>
  <si>
    <t>demontáž WC</t>
  </si>
  <si>
    <t>21-0821</t>
  </si>
  <si>
    <t xml:space="preserve">demontáž umývadel </t>
  </si>
  <si>
    <t>31-0823</t>
  </si>
  <si>
    <t>demontáž dřezů- odpojení</t>
  </si>
  <si>
    <t>33-0840</t>
  </si>
  <si>
    <t>demontáž výlevek</t>
  </si>
  <si>
    <t>81-0811</t>
  </si>
  <si>
    <t>demontáž výtok ventilů</t>
  </si>
  <si>
    <t>82-0801</t>
  </si>
  <si>
    <t>demontáž baterií</t>
  </si>
  <si>
    <t>82-0850</t>
  </si>
  <si>
    <t>demontáž sprch.baterií</t>
  </si>
  <si>
    <t>86-0811</t>
  </si>
  <si>
    <t>demontáž zápach.uzavírek pro 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</si>
</sst>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</cellStyleXfs>
  <cellXfs count="2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" fillId="0" borderId="0" xfId="21">
      <alignment/>
      <protection/>
    </xf>
    <xf numFmtId="0" fontId="40" fillId="0" borderId="0" xfId="21" applyFont="1">
      <alignment/>
      <protection/>
    </xf>
    <xf numFmtId="17" fontId="40" fillId="0" borderId="0" xfId="21" applyNumberFormat="1" applyFont="1">
      <alignment/>
      <protection/>
    </xf>
    <xf numFmtId="0" fontId="1" fillId="0" borderId="0" xfId="21" applyProtection="1">
      <alignment/>
      <protection hidden="1"/>
    </xf>
    <xf numFmtId="0" fontId="39" fillId="0" borderId="0" xfId="21" applyFont="1" applyProtection="1">
      <alignment/>
      <protection hidden="1"/>
    </xf>
    <xf numFmtId="0" fontId="40" fillId="0" borderId="0" xfId="21" applyFont="1" applyProtection="1">
      <alignment/>
      <protection hidden="1"/>
    </xf>
    <xf numFmtId="0" fontId="41" fillId="0" borderId="0" xfId="21" applyFont="1" applyProtection="1">
      <alignment/>
      <protection hidden="1"/>
    </xf>
    <xf numFmtId="49" fontId="40" fillId="0" borderId="0" xfId="21" applyNumberFormat="1" applyFont="1" applyProtection="1">
      <alignment/>
      <protection hidden="1"/>
    </xf>
    <xf numFmtId="0" fontId="39" fillId="0" borderId="0" xfId="21" applyFont="1" applyProtection="1">
      <alignment/>
      <protection locked="0"/>
    </xf>
    <xf numFmtId="0" fontId="40" fillId="0" borderId="0" xfId="21" applyFont="1" applyProtection="1">
      <alignment/>
      <protection locked="0"/>
    </xf>
    <xf numFmtId="0" fontId="1" fillId="0" borderId="0" xfId="21" applyProtection="1">
      <alignment/>
      <protection locked="0"/>
    </xf>
    <xf numFmtId="2" fontId="40" fillId="0" borderId="0" xfId="21" applyNumberFormat="1" applyFont="1" applyProtection="1">
      <alignment/>
      <protection locked="0"/>
    </xf>
    <xf numFmtId="0" fontId="41" fillId="0" borderId="0" xfId="21" applyFont="1" applyProtection="1">
      <alignment/>
      <protection locked="0"/>
    </xf>
    <xf numFmtId="0" fontId="39" fillId="0" borderId="0" xfId="21" applyFont="1">
      <alignment/>
      <protection/>
    </xf>
    <xf numFmtId="4" fontId="41" fillId="0" borderId="0" xfId="21" applyNumberFormat="1" applyFont="1">
      <alignment/>
      <protection/>
    </xf>
    <xf numFmtId="2" fontId="41" fillId="0" borderId="0" xfId="21" applyNumberFormat="1" applyFont="1">
      <alignment/>
      <protection/>
    </xf>
    <xf numFmtId="0" fontId="41" fillId="0" borderId="0" xfId="21" applyFont="1">
      <alignment/>
      <protection/>
    </xf>
    <xf numFmtId="4" fontId="42" fillId="0" borderId="0" xfId="21" applyNumberFormat="1" applyFont="1">
      <alignment/>
      <protection/>
    </xf>
    <xf numFmtId="2" fontId="40" fillId="0" borderId="0" xfId="21" applyNumberFormat="1" applyFont="1">
      <alignment/>
      <protection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 topLeftCell="A1">
      <selection activeCell="AN8" sqref="AN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30" t="s">
        <v>14</v>
      </c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R5" s="19"/>
      <c r="BE5" s="227" t="s">
        <v>15</v>
      </c>
      <c r="BS5" s="16" t="s">
        <v>6</v>
      </c>
    </row>
    <row r="6" spans="2:71" ht="36.95" customHeight="1">
      <c r="B6" s="19"/>
      <c r="D6" s="25" t="s">
        <v>16</v>
      </c>
      <c r="K6" s="231" t="s">
        <v>17</v>
      </c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R6" s="19"/>
      <c r="BE6" s="228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28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28"/>
      <c r="BS8" s="16" t="s">
        <v>6</v>
      </c>
    </row>
    <row r="9" spans="2:71" ht="14.45" customHeight="1">
      <c r="B9" s="19"/>
      <c r="AR9" s="19"/>
      <c r="BE9" s="228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28"/>
      <c r="BS10" s="16" t="s">
        <v>6</v>
      </c>
    </row>
    <row r="11" spans="2:71" ht="18.4" customHeight="1">
      <c r="B11" s="19"/>
      <c r="E11" s="24" t="s">
        <v>26</v>
      </c>
      <c r="AK11" s="26" t="s">
        <v>27</v>
      </c>
      <c r="AN11" s="24" t="s">
        <v>1</v>
      </c>
      <c r="AR11" s="19"/>
      <c r="BE11" s="228"/>
      <c r="BS11" s="16" t="s">
        <v>6</v>
      </c>
    </row>
    <row r="12" spans="2:71" ht="6.95" customHeight="1">
      <c r="B12" s="19"/>
      <c r="AR12" s="19"/>
      <c r="BE12" s="228"/>
      <c r="BS12" s="16" t="s">
        <v>6</v>
      </c>
    </row>
    <row r="13" spans="2:7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28"/>
      <c r="BS13" s="16" t="s">
        <v>6</v>
      </c>
    </row>
    <row r="14" spans="2:71" ht="12.75">
      <c r="B14" s="19"/>
      <c r="E14" s="232" t="s">
        <v>29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6" t="s">
        <v>27</v>
      </c>
      <c r="AN14" s="28" t="s">
        <v>29</v>
      </c>
      <c r="AR14" s="19"/>
      <c r="BE14" s="228"/>
      <c r="BS14" s="16" t="s">
        <v>6</v>
      </c>
    </row>
    <row r="15" spans="2:71" ht="6.95" customHeight="1">
      <c r="B15" s="19"/>
      <c r="AR15" s="19"/>
      <c r="BE15" s="228"/>
      <c r="BS15" s="16" t="s">
        <v>4</v>
      </c>
    </row>
    <row r="16" spans="2:71" ht="12" customHeight="1">
      <c r="B16" s="19"/>
      <c r="D16" s="26" t="s">
        <v>30</v>
      </c>
      <c r="AK16" s="26" t="s">
        <v>25</v>
      </c>
      <c r="AN16" s="24" t="s">
        <v>31</v>
      </c>
      <c r="AR16" s="19"/>
      <c r="BE16" s="228"/>
      <c r="BS16" s="16" t="s">
        <v>4</v>
      </c>
    </row>
    <row r="17" spans="2:71" ht="18.4" customHeight="1">
      <c r="B17" s="19"/>
      <c r="E17" s="24" t="s">
        <v>32</v>
      </c>
      <c r="AK17" s="26" t="s">
        <v>27</v>
      </c>
      <c r="AN17" s="24" t="s">
        <v>1</v>
      </c>
      <c r="AR17" s="19"/>
      <c r="BE17" s="228"/>
      <c r="BS17" s="16" t="s">
        <v>33</v>
      </c>
    </row>
    <row r="18" spans="2:71" ht="6.95" customHeight="1">
      <c r="B18" s="19"/>
      <c r="AR18" s="19"/>
      <c r="BE18" s="228"/>
      <c r="BS18" s="16" t="s">
        <v>6</v>
      </c>
    </row>
    <row r="19" spans="2:71" ht="12" customHeight="1">
      <c r="B19" s="19"/>
      <c r="D19" s="26" t="s">
        <v>34</v>
      </c>
      <c r="AK19" s="26" t="s">
        <v>25</v>
      </c>
      <c r="AN19" s="24" t="s">
        <v>35</v>
      </c>
      <c r="AR19" s="19"/>
      <c r="BE19" s="228"/>
      <c r="BS19" s="16" t="s">
        <v>6</v>
      </c>
    </row>
    <row r="20" spans="2:71" ht="18.4" customHeight="1">
      <c r="B20" s="19"/>
      <c r="E20" s="24" t="s">
        <v>36</v>
      </c>
      <c r="AK20" s="26" t="s">
        <v>27</v>
      </c>
      <c r="AN20" s="24" t="s">
        <v>1</v>
      </c>
      <c r="AR20" s="19"/>
      <c r="BE20" s="228"/>
      <c r="BS20" s="16" t="s">
        <v>33</v>
      </c>
    </row>
    <row r="21" spans="2:57" ht="6.95" customHeight="1">
      <c r="B21" s="19"/>
      <c r="AR21" s="19"/>
      <c r="BE21" s="228"/>
    </row>
    <row r="22" spans="2:57" ht="12" customHeight="1">
      <c r="B22" s="19"/>
      <c r="D22" s="26" t="s">
        <v>37</v>
      </c>
      <c r="AR22" s="19"/>
      <c r="BE22" s="228"/>
    </row>
    <row r="23" spans="2:57" ht="16.5" customHeight="1">
      <c r="B23" s="19"/>
      <c r="E23" s="234" t="s">
        <v>1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R23" s="19"/>
      <c r="BE23" s="228"/>
    </row>
    <row r="24" spans="2:57" ht="6.95" customHeight="1">
      <c r="B24" s="19"/>
      <c r="AR24" s="19"/>
      <c r="BE24" s="228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28"/>
    </row>
    <row r="26" spans="2:57" s="1" customFormat="1" ht="25.9" customHeight="1">
      <c r="B26" s="31"/>
      <c r="D26" s="32" t="s">
        <v>38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35">
        <f>ROUND(AG94,2)</f>
        <v>0</v>
      </c>
      <c r="AL26" s="236"/>
      <c r="AM26" s="236"/>
      <c r="AN26" s="236"/>
      <c r="AO26" s="236"/>
      <c r="AR26" s="31"/>
      <c r="BE26" s="228"/>
    </row>
    <row r="27" spans="2:57" s="1" customFormat="1" ht="6.95" customHeight="1">
      <c r="B27" s="31"/>
      <c r="AR27" s="31"/>
      <c r="BE27" s="228"/>
    </row>
    <row r="28" spans="2:57" s="1" customFormat="1" ht="12.75">
      <c r="B28" s="31"/>
      <c r="L28" s="237" t="s">
        <v>39</v>
      </c>
      <c r="M28" s="237"/>
      <c r="N28" s="237"/>
      <c r="O28" s="237"/>
      <c r="P28" s="237"/>
      <c r="W28" s="237" t="s">
        <v>40</v>
      </c>
      <c r="X28" s="237"/>
      <c r="Y28" s="237"/>
      <c r="Z28" s="237"/>
      <c r="AA28" s="237"/>
      <c r="AB28" s="237"/>
      <c r="AC28" s="237"/>
      <c r="AD28" s="237"/>
      <c r="AE28" s="237"/>
      <c r="AK28" s="237" t="s">
        <v>41</v>
      </c>
      <c r="AL28" s="237"/>
      <c r="AM28" s="237"/>
      <c r="AN28" s="237"/>
      <c r="AO28" s="237"/>
      <c r="AR28" s="31"/>
      <c r="BE28" s="228"/>
    </row>
    <row r="29" spans="2:57" s="2" customFormat="1" ht="14.45" customHeight="1">
      <c r="B29" s="34"/>
      <c r="D29" s="26" t="s">
        <v>42</v>
      </c>
      <c r="F29" s="26" t="s">
        <v>43</v>
      </c>
      <c r="L29" s="215">
        <v>0.21</v>
      </c>
      <c r="M29" s="214"/>
      <c r="N29" s="214"/>
      <c r="O29" s="214"/>
      <c r="P29" s="214"/>
      <c r="W29" s="213">
        <f>ROUND(AZ94,2)</f>
        <v>0</v>
      </c>
      <c r="X29" s="214"/>
      <c r="Y29" s="214"/>
      <c r="Z29" s="214"/>
      <c r="AA29" s="214"/>
      <c r="AB29" s="214"/>
      <c r="AC29" s="214"/>
      <c r="AD29" s="214"/>
      <c r="AE29" s="214"/>
      <c r="AK29" s="213">
        <f>ROUND(AV94,2)</f>
        <v>0</v>
      </c>
      <c r="AL29" s="214"/>
      <c r="AM29" s="214"/>
      <c r="AN29" s="214"/>
      <c r="AO29" s="214"/>
      <c r="AR29" s="34"/>
      <c r="BE29" s="229"/>
    </row>
    <row r="30" spans="2:57" s="2" customFormat="1" ht="14.45" customHeight="1">
      <c r="B30" s="34"/>
      <c r="F30" s="26" t="s">
        <v>44</v>
      </c>
      <c r="L30" s="215">
        <v>0.15</v>
      </c>
      <c r="M30" s="214"/>
      <c r="N30" s="214"/>
      <c r="O30" s="214"/>
      <c r="P30" s="214"/>
      <c r="W30" s="213">
        <f>ROUND(BA94,2)</f>
        <v>0</v>
      </c>
      <c r="X30" s="214"/>
      <c r="Y30" s="214"/>
      <c r="Z30" s="214"/>
      <c r="AA30" s="214"/>
      <c r="AB30" s="214"/>
      <c r="AC30" s="214"/>
      <c r="AD30" s="214"/>
      <c r="AE30" s="214"/>
      <c r="AK30" s="213">
        <f>ROUND(AW94,2)</f>
        <v>0</v>
      </c>
      <c r="AL30" s="214"/>
      <c r="AM30" s="214"/>
      <c r="AN30" s="214"/>
      <c r="AO30" s="214"/>
      <c r="AR30" s="34"/>
      <c r="BE30" s="229"/>
    </row>
    <row r="31" spans="2:57" s="2" customFormat="1" ht="14.45" customHeight="1" hidden="1">
      <c r="B31" s="34"/>
      <c r="F31" s="26" t="s">
        <v>45</v>
      </c>
      <c r="L31" s="215">
        <v>0.21</v>
      </c>
      <c r="M31" s="214"/>
      <c r="N31" s="214"/>
      <c r="O31" s="214"/>
      <c r="P31" s="214"/>
      <c r="W31" s="213">
        <f>ROUND(BB94,2)</f>
        <v>0</v>
      </c>
      <c r="X31" s="214"/>
      <c r="Y31" s="214"/>
      <c r="Z31" s="214"/>
      <c r="AA31" s="214"/>
      <c r="AB31" s="214"/>
      <c r="AC31" s="214"/>
      <c r="AD31" s="214"/>
      <c r="AE31" s="214"/>
      <c r="AK31" s="213">
        <v>0</v>
      </c>
      <c r="AL31" s="214"/>
      <c r="AM31" s="214"/>
      <c r="AN31" s="214"/>
      <c r="AO31" s="214"/>
      <c r="AR31" s="34"/>
      <c r="BE31" s="229"/>
    </row>
    <row r="32" spans="2:57" s="2" customFormat="1" ht="14.45" customHeight="1" hidden="1">
      <c r="B32" s="34"/>
      <c r="F32" s="26" t="s">
        <v>46</v>
      </c>
      <c r="L32" s="215">
        <v>0.15</v>
      </c>
      <c r="M32" s="214"/>
      <c r="N32" s="214"/>
      <c r="O32" s="214"/>
      <c r="P32" s="214"/>
      <c r="W32" s="213">
        <f>ROUND(BC94,2)</f>
        <v>0</v>
      </c>
      <c r="X32" s="214"/>
      <c r="Y32" s="214"/>
      <c r="Z32" s="214"/>
      <c r="AA32" s="214"/>
      <c r="AB32" s="214"/>
      <c r="AC32" s="214"/>
      <c r="AD32" s="214"/>
      <c r="AE32" s="214"/>
      <c r="AK32" s="213">
        <v>0</v>
      </c>
      <c r="AL32" s="214"/>
      <c r="AM32" s="214"/>
      <c r="AN32" s="214"/>
      <c r="AO32" s="214"/>
      <c r="AR32" s="34"/>
      <c r="BE32" s="229"/>
    </row>
    <row r="33" spans="2:57" s="2" customFormat="1" ht="14.45" customHeight="1" hidden="1">
      <c r="B33" s="34"/>
      <c r="F33" s="26" t="s">
        <v>47</v>
      </c>
      <c r="L33" s="215">
        <v>0</v>
      </c>
      <c r="M33" s="214"/>
      <c r="N33" s="214"/>
      <c r="O33" s="214"/>
      <c r="P33" s="214"/>
      <c r="W33" s="213">
        <f>ROUND(BD94,2)</f>
        <v>0</v>
      </c>
      <c r="X33" s="214"/>
      <c r="Y33" s="214"/>
      <c r="Z33" s="214"/>
      <c r="AA33" s="214"/>
      <c r="AB33" s="214"/>
      <c r="AC33" s="214"/>
      <c r="AD33" s="214"/>
      <c r="AE33" s="214"/>
      <c r="AK33" s="213">
        <v>0</v>
      </c>
      <c r="AL33" s="214"/>
      <c r="AM33" s="214"/>
      <c r="AN33" s="214"/>
      <c r="AO33" s="214"/>
      <c r="AR33" s="34"/>
      <c r="BE33" s="229"/>
    </row>
    <row r="34" spans="2:57" s="1" customFormat="1" ht="6.95" customHeight="1">
      <c r="B34" s="31"/>
      <c r="AR34" s="31"/>
      <c r="BE34" s="228"/>
    </row>
    <row r="35" spans="2:44" s="1" customFormat="1" ht="25.9" customHeight="1">
      <c r="B35" s="31"/>
      <c r="C35" s="35"/>
      <c r="D35" s="36" t="s">
        <v>48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49</v>
      </c>
      <c r="U35" s="37"/>
      <c r="V35" s="37"/>
      <c r="W35" s="37"/>
      <c r="X35" s="216" t="s">
        <v>50</v>
      </c>
      <c r="Y35" s="217"/>
      <c r="Z35" s="217"/>
      <c r="AA35" s="217"/>
      <c r="AB35" s="217"/>
      <c r="AC35" s="37"/>
      <c r="AD35" s="37"/>
      <c r="AE35" s="37"/>
      <c r="AF35" s="37"/>
      <c r="AG35" s="37"/>
      <c r="AH35" s="37"/>
      <c r="AI35" s="37"/>
      <c r="AJ35" s="37"/>
      <c r="AK35" s="218">
        <f>SUM(AK26:AK33)</f>
        <v>0</v>
      </c>
      <c r="AL35" s="217"/>
      <c r="AM35" s="217"/>
      <c r="AN35" s="217"/>
      <c r="AO35" s="219"/>
      <c r="AP35" s="35"/>
      <c r="AQ35" s="35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39" t="s">
        <v>51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52</v>
      </c>
      <c r="AI49" s="40"/>
      <c r="AJ49" s="40"/>
      <c r="AK49" s="40"/>
      <c r="AL49" s="40"/>
      <c r="AM49" s="40"/>
      <c r="AN49" s="40"/>
      <c r="AO49" s="40"/>
      <c r="AR49" s="3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2.75">
      <c r="B60" s="31"/>
      <c r="D60" s="41" t="s">
        <v>53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1" t="s">
        <v>54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1" t="s">
        <v>53</v>
      </c>
      <c r="AI60" s="33"/>
      <c r="AJ60" s="33"/>
      <c r="AK60" s="33"/>
      <c r="AL60" s="33"/>
      <c r="AM60" s="41" t="s">
        <v>54</v>
      </c>
      <c r="AN60" s="33"/>
      <c r="AO60" s="33"/>
      <c r="AR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2.75">
      <c r="B64" s="31"/>
      <c r="D64" s="39" t="s">
        <v>55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56</v>
      </c>
      <c r="AI64" s="40"/>
      <c r="AJ64" s="40"/>
      <c r="AK64" s="40"/>
      <c r="AL64" s="40"/>
      <c r="AM64" s="40"/>
      <c r="AN64" s="40"/>
      <c r="AO64" s="40"/>
      <c r="AR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2.75">
      <c r="B75" s="31"/>
      <c r="D75" s="41" t="s">
        <v>53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1" t="s">
        <v>54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1" t="s">
        <v>53</v>
      </c>
      <c r="AI75" s="33"/>
      <c r="AJ75" s="33"/>
      <c r="AK75" s="33"/>
      <c r="AL75" s="33"/>
      <c r="AM75" s="41" t="s">
        <v>54</v>
      </c>
      <c r="AN75" s="33"/>
      <c r="AO75" s="33"/>
      <c r="AR75" s="31"/>
    </row>
    <row r="76" spans="2:44" s="1" customFormat="1" ht="12">
      <c r="B76" s="31"/>
      <c r="AR76" s="31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1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1"/>
    </row>
    <row r="82" spans="2:44" s="1" customFormat="1" ht="24.95" customHeight="1">
      <c r="B82" s="31"/>
      <c r="C82" s="20" t="s">
        <v>57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6"/>
      <c r="C84" s="26" t="s">
        <v>13</v>
      </c>
      <c r="L84" s="3" t="str">
        <f>K5</f>
        <v>Nymburk</v>
      </c>
      <c r="AR84" s="46"/>
    </row>
    <row r="85" spans="2:44" s="4" customFormat="1" ht="36.95" customHeight="1">
      <c r="B85" s="47"/>
      <c r="C85" s="48" t="s">
        <v>16</v>
      </c>
      <c r="L85" s="204" t="str">
        <f>K6</f>
        <v>VÝMĚNA ROZVODŮ ZTI, čp.1615 a 1616, Purkyňova ul., 288 02 Nymburk</v>
      </c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R85" s="47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49" t="str">
        <f>IF(K8="","",K8)</f>
        <v>Purkyňova ul., 288 02 Nymburk</v>
      </c>
      <c r="AI87" s="26" t="s">
        <v>22</v>
      </c>
      <c r="AM87" s="206" t="str">
        <f>IF(AN8="","",AN8)</f>
        <v>13. 12. 2021</v>
      </c>
      <c r="AN87" s="206"/>
      <c r="AR87" s="31"/>
    </row>
    <row r="88" spans="2:44" s="1" customFormat="1" ht="6.95" customHeight="1">
      <c r="B88" s="31"/>
      <c r="AR88" s="31"/>
    </row>
    <row r="89" spans="2:56" s="1" customFormat="1" ht="40.15" customHeight="1">
      <c r="B89" s="31"/>
      <c r="C89" s="26" t="s">
        <v>24</v>
      </c>
      <c r="L89" s="3" t="str">
        <f>IF(E11="","",E11)</f>
        <v xml:space="preserve"> </v>
      </c>
      <c r="AI89" s="26" t="s">
        <v>30</v>
      </c>
      <c r="AM89" s="207" t="str">
        <f>IF(E17="","",E17)</f>
        <v>UBIQUIST VS sdružení,Jaromírova 67, Praha 2-Nusle</v>
      </c>
      <c r="AN89" s="208"/>
      <c r="AO89" s="208"/>
      <c r="AP89" s="208"/>
      <c r="AR89" s="31"/>
      <c r="AS89" s="209" t="s">
        <v>58</v>
      </c>
      <c r="AT89" s="210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2" customHeight="1">
      <c r="B90" s="31"/>
      <c r="C90" s="26" t="s">
        <v>28</v>
      </c>
      <c r="L90" s="3" t="str">
        <f>IF(E14="Vyplň údaj","",E14)</f>
        <v/>
      </c>
      <c r="AI90" s="26" t="s">
        <v>34</v>
      </c>
      <c r="AM90" s="207" t="str">
        <f>IF(E20="","",E20)</f>
        <v>Hana Pejšová</v>
      </c>
      <c r="AN90" s="208"/>
      <c r="AO90" s="208"/>
      <c r="AP90" s="208"/>
      <c r="AR90" s="31"/>
      <c r="AS90" s="211"/>
      <c r="AT90" s="212"/>
      <c r="BD90" s="53"/>
    </row>
    <row r="91" spans="2:56" s="1" customFormat="1" ht="10.9" customHeight="1">
      <c r="B91" s="31"/>
      <c r="AR91" s="31"/>
      <c r="AS91" s="211"/>
      <c r="AT91" s="212"/>
      <c r="BD91" s="53"/>
    </row>
    <row r="92" spans="2:56" s="1" customFormat="1" ht="29.25" customHeight="1">
      <c r="B92" s="31"/>
      <c r="C92" s="220" t="s">
        <v>59</v>
      </c>
      <c r="D92" s="221"/>
      <c r="E92" s="221"/>
      <c r="F92" s="221"/>
      <c r="G92" s="221"/>
      <c r="H92" s="54"/>
      <c r="I92" s="222" t="s">
        <v>60</v>
      </c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3" t="s">
        <v>61</v>
      </c>
      <c r="AH92" s="221"/>
      <c r="AI92" s="221"/>
      <c r="AJ92" s="221"/>
      <c r="AK92" s="221"/>
      <c r="AL92" s="221"/>
      <c r="AM92" s="221"/>
      <c r="AN92" s="222" t="s">
        <v>62</v>
      </c>
      <c r="AO92" s="221"/>
      <c r="AP92" s="224"/>
      <c r="AQ92" s="55" t="s">
        <v>63</v>
      </c>
      <c r="AR92" s="31"/>
      <c r="AS92" s="56" t="s">
        <v>64</v>
      </c>
      <c r="AT92" s="57" t="s">
        <v>65</v>
      </c>
      <c r="AU92" s="57" t="s">
        <v>66</v>
      </c>
      <c r="AV92" s="57" t="s">
        <v>67</v>
      </c>
      <c r="AW92" s="57" t="s">
        <v>68</v>
      </c>
      <c r="AX92" s="57" t="s">
        <v>69</v>
      </c>
      <c r="AY92" s="57" t="s">
        <v>70</v>
      </c>
      <c r="AZ92" s="57" t="s">
        <v>71</v>
      </c>
      <c r="BA92" s="57" t="s">
        <v>72</v>
      </c>
      <c r="BB92" s="57" t="s">
        <v>73</v>
      </c>
      <c r="BC92" s="57" t="s">
        <v>74</v>
      </c>
      <c r="BD92" s="58" t="s">
        <v>75</v>
      </c>
    </row>
    <row r="93" spans="2:56" s="1" customFormat="1" ht="10.9" customHeight="1">
      <c r="B93" s="31"/>
      <c r="AR93" s="31"/>
      <c r="AS93" s="59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5" customHeight="1">
      <c r="B94" s="60"/>
      <c r="C94" s="61" t="s">
        <v>76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225">
        <f>ROUND(SUM(AG95:AG97),2)</f>
        <v>0</v>
      </c>
      <c r="AH94" s="225"/>
      <c r="AI94" s="225"/>
      <c r="AJ94" s="225"/>
      <c r="AK94" s="225"/>
      <c r="AL94" s="225"/>
      <c r="AM94" s="225"/>
      <c r="AN94" s="226">
        <f>SUM(AG94,AT94)</f>
        <v>0</v>
      </c>
      <c r="AO94" s="226"/>
      <c r="AP94" s="226"/>
      <c r="AQ94" s="64" t="s">
        <v>1</v>
      </c>
      <c r="AR94" s="60"/>
      <c r="AS94" s="65">
        <f>ROUND(SUM(AS95:AS97),2)</f>
        <v>0</v>
      </c>
      <c r="AT94" s="66">
        <f>ROUND(SUM(AV94:AW94),2)</f>
        <v>0</v>
      </c>
      <c r="AU94" s="67">
        <f>ROUND(SUM(AU95:AU97),5)</f>
        <v>0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ROUND(SUM(AZ95:AZ97),2)</f>
        <v>0</v>
      </c>
      <c r="BA94" s="66">
        <f>ROUND(SUM(BA95:BA97),2)</f>
        <v>0</v>
      </c>
      <c r="BB94" s="66">
        <f>ROUND(SUM(BB95:BB97),2)</f>
        <v>0</v>
      </c>
      <c r="BC94" s="66">
        <f>ROUND(SUM(BC95:BC97),2)</f>
        <v>0</v>
      </c>
      <c r="BD94" s="68">
        <f>ROUND(SUM(BD95:BD97),2)</f>
        <v>0</v>
      </c>
      <c r="BS94" s="69" t="s">
        <v>77</v>
      </c>
      <c r="BT94" s="69" t="s">
        <v>78</v>
      </c>
      <c r="BU94" s="70" t="s">
        <v>79</v>
      </c>
      <c r="BV94" s="69" t="s">
        <v>80</v>
      </c>
      <c r="BW94" s="69" t="s">
        <v>5</v>
      </c>
      <c r="BX94" s="69" t="s">
        <v>81</v>
      </c>
      <c r="CL94" s="69" t="s">
        <v>1</v>
      </c>
    </row>
    <row r="95" spans="1:91" s="6" customFormat="1" ht="16.5" customHeight="1">
      <c r="A95" s="71" t="s">
        <v>82</v>
      </c>
      <c r="B95" s="72"/>
      <c r="C95" s="73"/>
      <c r="D95" s="203" t="s">
        <v>83</v>
      </c>
      <c r="E95" s="203"/>
      <c r="F95" s="203"/>
      <c r="G95" s="203"/>
      <c r="H95" s="203"/>
      <c r="I95" s="74"/>
      <c r="J95" s="203" t="s">
        <v>84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1">
        <f>'01 - objekt č.p.1615 - st...'!J30</f>
        <v>0</v>
      </c>
      <c r="AH95" s="202"/>
      <c r="AI95" s="202"/>
      <c r="AJ95" s="202"/>
      <c r="AK95" s="202"/>
      <c r="AL95" s="202"/>
      <c r="AM95" s="202"/>
      <c r="AN95" s="201">
        <f>SUM(AG95,AT95)</f>
        <v>0</v>
      </c>
      <c r="AO95" s="202"/>
      <c r="AP95" s="202"/>
      <c r="AQ95" s="75" t="s">
        <v>85</v>
      </c>
      <c r="AR95" s="72"/>
      <c r="AS95" s="76">
        <v>0</v>
      </c>
      <c r="AT95" s="77">
        <f>ROUND(SUM(AV95:AW95),2)</f>
        <v>0</v>
      </c>
      <c r="AU95" s="78">
        <f>'01 - objekt č.p.1615 - st...'!P133</f>
        <v>0</v>
      </c>
      <c r="AV95" s="77">
        <f>'01 - objekt č.p.1615 - st...'!J33</f>
        <v>0</v>
      </c>
      <c r="AW95" s="77">
        <f>'01 - objekt č.p.1615 - st...'!J34</f>
        <v>0</v>
      </c>
      <c r="AX95" s="77">
        <f>'01 - objekt č.p.1615 - st...'!J35</f>
        <v>0</v>
      </c>
      <c r="AY95" s="77">
        <f>'01 - objekt č.p.1615 - st...'!J36</f>
        <v>0</v>
      </c>
      <c r="AZ95" s="77">
        <f>'01 - objekt č.p.1615 - st...'!F33</f>
        <v>0</v>
      </c>
      <c r="BA95" s="77">
        <f>'01 - objekt č.p.1615 - st...'!F34</f>
        <v>0</v>
      </c>
      <c r="BB95" s="77">
        <f>'01 - objekt č.p.1615 - st...'!F35</f>
        <v>0</v>
      </c>
      <c r="BC95" s="77">
        <f>'01 - objekt č.p.1615 - st...'!F36</f>
        <v>0</v>
      </c>
      <c r="BD95" s="79">
        <f>'01 - objekt č.p.1615 - st...'!F37</f>
        <v>0</v>
      </c>
      <c r="BT95" s="80" t="s">
        <v>86</v>
      </c>
      <c r="BV95" s="80" t="s">
        <v>80</v>
      </c>
      <c r="BW95" s="80" t="s">
        <v>87</v>
      </c>
      <c r="BX95" s="80" t="s">
        <v>5</v>
      </c>
      <c r="CL95" s="80" t="s">
        <v>1</v>
      </c>
      <c r="CM95" s="80" t="s">
        <v>86</v>
      </c>
    </row>
    <row r="96" spans="1:91" s="6" customFormat="1" ht="16.5" customHeight="1">
      <c r="A96" s="71" t="s">
        <v>82</v>
      </c>
      <c r="B96" s="72"/>
      <c r="C96" s="73"/>
      <c r="D96" s="203" t="s">
        <v>88</v>
      </c>
      <c r="E96" s="203"/>
      <c r="F96" s="203"/>
      <c r="G96" s="203"/>
      <c r="H96" s="203"/>
      <c r="I96" s="74"/>
      <c r="J96" s="203" t="s">
        <v>89</v>
      </c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1">
        <f>'02 - objekt č.p.1616 - st...'!J30</f>
        <v>0</v>
      </c>
      <c r="AH96" s="202"/>
      <c r="AI96" s="202"/>
      <c r="AJ96" s="202"/>
      <c r="AK96" s="202"/>
      <c r="AL96" s="202"/>
      <c r="AM96" s="202"/>
      <c r="AN96" s="201">
        <f>SUM(AG96,AT96)</f>
        <v>0</v>
      </c>
      <c r="AO96" s="202"/>
      <c r="AP96" s="202"/>
      <c r="AQ96" s="75" t="s">
        <v>85</v>
      </c>
      <c r="AR96" s="72"/>
      <c r="AS96" s="76">
        <v>0</v>
      </c>
      <c r="AT96" s="77">
        <f>ROUND(SUM(AV96:AW96),2)</f>
        <v>0</v>
      </c>
      <c r="AU96" s="78">
        <f>'02 - objekt č.p.1616 - st...'!P133</f>
        <v>0</v>
      </c>
      <c r="AV96" s="77">
        <f>'02 - objekt č.p.1616 - st...'!J33</f>
        <v>0</v>
      </c>
      <c r="AW96" s="77">
        <f>'02 - objekt č.p.1616 - st...'!J34</f>
        <v>0</v>
      </c>
      <c r="AX96" s="77">
        <f>'02 - objekt č.p.1616 - st...'!J35</f>
        <v>0</v>
      </c>
      <c r="AY96" s="77">
        <f>'02 - objekt č.p.1616 - st...'!J36</f>
        <v>0</v>
      </c>
      <c r="AZ96" s="77">
        <f>'02 - objekt č.p.1616 - st...'!F33</f>
        <v>0</v>
      </c>
      <c r="BA96" s="77">
        <f>'02 - objekt č.p.1616 - st...'!F34</f>
        <v>0</v>
      </c>
      <c r="BB96" s="77">
        <f>'02 - objekt č.p.1616 - st...'!F35</f>
        <v>0</v>
      </c>
      <c r="BC96" s="77">
        <f>'02 - objekt č.p.1616 - st...'!F36</f>
        <v>0</v>
      </c>
      <c r="BD96" s="79">
        <f>'02 - objekt č.p.1616 - st...'!F37</f>
        <v>0</v>
      </c>
      <c r="BT96" s="80" t="s">
        <v>86</v>
      </c>
      <c r="BV96" s="80" t="s">
        <v>80</v>
      </c>
      <c r="BW96" s="80" t="s">
        <v>90</v>
      </c>
      <c r="BX96" s="80" t="s">
        <v>5</v>
      </c>
      <c r="CL96" s="80" t="s">
        <v>1</v>
      </c>
      <c r="CM96" s="80" t="s">
        <v>86</v>
      </c>
    </row>
    <row r="97" spans="1:91" s="6" customFormat="1" ht="16.5" customHeight="1">
      <c r="A97" s="71" t="s">
        <v>82</v>
      </c>
      <c r="B97" s="72"/>
      <c r="C97" s="73"/>
      <c r="D97" s="203" t="s">
        <v>91</v>
      </c>
      <c r="E97" s="203"/>
      <c r="F97" s="203"/>
      <c r="G97" s="203"/>
      <c r="H97" s="203"/>
      <c r="I97" s="74"/>
      <c r="J97" s="203" t="s">
        <v>92</v>
      </c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1">
        <f>'03 - ZTI pro objekt č.p.1...'!J30</f>
        <v>0</v>
      </c>
      <c r="AH97" s="202"/>
      <c r="AI97" s="202"/>
      <c r="AJ97" s="202"/>
      <c r="AK97" s="202"/>
      <c r="AL97" s="202"/>
      <c r="AM97" s="202"/>
      <c r="AN97" s="201">
        <f>SUM(AG97,AT97)</f>
        <v>0</v>
      </c>
      <c r="AO97" s="202"/>
      <c r="AP97" s="202"/>
      <c r="AQ97" s="75" t="s">
        <v>85</v>
      </c>
      <c r="AR97" s="72"/>
      <c r="AS97" s="81">
        <v>0</v>
      </c>
      <c r="AT97" s="82">
        <f>ROUND(SUM(AV97:AW97),2)</f>
        <v>0</v>
      </c>
      <c r="AU97" s="83">
        <f>'03 - ZTI pro objekt č.p.1...'!P123</f>
        <v>0</v>
      </c>
      <c r="AV97" s="82">
        <f>'03 - ZTI pro objekt č.p.1...'!J33</f>
        <v>0</v>
      </c>
      <c r="AW97" s="82">
        <f>'03 - ZTI pro objekt č.p.1...'!J34</f>
        <v>0</v>
      </c>
      <c r="AX97" s="82">
        <f>'03 - ZTI pro objekt č.p.1...'!J35</f>
        <v>0</v>
      </c>
      <c r="AY97" s="82">
        <f>'03 - ZTI pro objekt č.p.1...'!J36</f>
        <v>0</v>
      </c>
      <c r="AZ97" s="82">
        <f>'03 - ZTI pro objekt č.p.1...'!F33</f>
        <v>0</v>
      </c>
      <c r="BA97" s="82">
        <f>'03 - ZTI pro objekt č.p.1...'!F34</f>
        <v>0</v>
      </c>
      <c r="BB97" s="82">
        <f>'03 - ZTI pro objekt č.p.1...'!F35</f>
        <v>0</v>
      </c>
      <c r="BC97" s="82">
        <f>'03 - ZTI pro objekt č.p.1...'!F36</f>
        <v>0</v>
      </c>
      <c r="BD97" s="84">
        <f>'03 - ZTI pro objekt č.p.1...'!F37</f>
        <v>0</v>
      </c>
      <c r="BT97" s="80" t="s">
        <v>86</v>
      </c>
      <c r="BV97" s="80" t="s">
        <v>80</v>
      </c>
      <c r="BW97" s="80" t="s">
        <v>93</v>
      </c>
      <c r="BX97" s="80" t="s">
        <v>5</v>
      </c>
      <c r="CL97" s="80" t="s">
        <v>1</v>
      </c>
      <c r="CM97" s="80" t="s">
        <v>86</v>
      </c>
    </row>
    <row r="98" spans="2:44" s="1" customFormat="1" ht="30" customHeight="1">
      <c r="B98" s="31"/>
      <c r="AR98" s="31"/>
    </row>
    <row r="99" spans="2:44" s="1" customFormat="1" ht="6.9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31"/>
    </row>
  </sheetData>
  <sheetProtection algorithmName="SHA-512" hashValue="kGRb98N4jXN2pWmEkVVfHh+Z/NjR5wGW8zOdBZHtxlt0nweSurcbFeyWqlObj6BQf7du2eFOyLggYNb3L1LcYQ==" saltValue="z4oL7eIKbKxnAxcY7rCkHhv29VHdgbIwmk0wMK0SgOOjq0qSqfmoMY3SpTE7DYS11RrJJjcey30U1ohhPVcGjA==" spinCount="100000" sheet="1" objects="1" scenarios="1" formatColumns="0" formatRows="0"/>
  <mergeCells count="50"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 - objekt č.p.1615 - st...'!C2" display="/"/>
    <hyperlink ref="A96" location="'02 - objekt č.p.1616 - st...'!C2" display="/"/>
    <hyperlink ref="A97" location="'03 - ZTI pro objekt č.p.1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81"/>
  <sheetViews>
    <sheetView showGridLines="0" workbookViewId="0" topLeftCell="A19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87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5" customHeight="1">
      <c r="B4" s="19"/>
      <c r="D4" s="20" t="s">
        <v>94</v>
      </c>
      <c r="L4" s="19"/>
      <c r="M4" s="8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25" customHeight="1">
      <c r="B7" s="19"/>
      <c r="E7" s="239" t="str">
        <f>'Rekapitulace stavby'!K6</f>
        <v>VÝMĚNA ROZVODŮ ZTI, čp.1615 a 1616, Purkyňova ul., 288 02 Nymburk</v>
      </c>
      <c r="F7" s="240"/>
      <c r="G7" s="240"/>
      <c r="H7" s="240"/>
      <c r="L7" s="19"/>
    </row>
    <row r="8" spans="2:12" s="1" customFormat="1" ht="12" customHeight="1">
      <c r="B8" s="31"/>
      <c r="D8" s="26" t="s">
        <v>95</v>
      </c>
      <c r="L8" s="31"/>
    </row>
    <row r="9" spans="2:12" s="1" customFormat="1" ht="16.5" customHeight="1">
      <c r="B9" s="31"/>
      <c r="E9" s="204" t="s">
        <v>96</v>
      </c>
      <c r="F9" s="238"/>
      <c r="G9" s="238"/>
      <c r="H9" s="238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0" t="str">
        <f>'Rekapitulace stavby'!AN8</f>
        <v>13. 12. 2021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27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1" t="str">
        <f>'Rekapitulace stavby'!E14</f>
        <v>Vyplň údaj</v>
      </c>
      <c r="F18" s="230"/>
      <c r="G18" s="230"/>
      <c r="H18" s="230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31</v>
      </c>
      <c r="L20" s="31"/>
    </row>
    <row r="21" spans="2:12" s="1" customFormat="1" ht="18" customHeight="1">
      <c r="B21" s="31"/>
      <c r="E21" s="24" t="s">
        <v>32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34</v>
      </c>
      <c r="I23" s="26" t="s">
        <v>25</v>
      </c>
      <c r="J23" s="24" t="s">
        <v>35</v>
      </c>
      <c r="L23" s="31"/>
    </row>
    <row r="24" spans="2:12" s="1" customFormat="1" ht="18" customHeight="1">
      <c r="B24" s="31"/>
      <c r="E24" s="24" t="s">
        <v>36</v>
      </c>
      <c r="I24" s="26" t="s">
        <v>27</v>
      </c>
      <c r="J24" s="24" t="s">
        <v>1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37</v>
      </c>
      <c r="L26" s="31"/>
    </row>
    <row r="27" spans="2:12" s="7" customFormat="1" ht="16.5" customHeight="1">
      <c r="B27" s="86"/>
      <c r="E27" s="234" t="s">
        <v>1</v>
      </c>
      <c r="F27" s="234"/>
      <c r="G27" s="234"/>
      <c r="H27" s="234"/>
      <c r="L27" s="86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1"/>
      <c r="E29" s="51"/>
      <c r="F29" s="51"/>
      <c r="G29" s="51"/>
      <c r="H29" s="51"/>
      <c r="I29" s="51"/>
      <c r="J29" s="51"/>
      <c r="K29" s="51"/>
      <c r="L29" s="31"/>
    </row>
    <row r="30" spans="2:12" s="1" customFormat="1" ht="25.35" customHeight="1">
      <c r="B30" s="31"/>
      <c r="D30" s="87" t="s">
        <v>38</v>
      </c>
      <c r="J30" s="63">
        <f>ROUND(J133,2)</f>
        <v>0</v>
      </c>
      <c r="L30" s="31"/>
    </row>
    <row r="31" spans="2:12" s="1" customFormat="1" ht="6.95" customHeight="1">
      <c r="B31" s="31"/>
      <c r="D31" s="51"/>
      <c r="E31" s="51"/>
      <c r="F31" s="51"/>
      <c r="G31" s="51"/>
      <c r="H31" s="51"/>
      <c r="I31" s="51"/>
      <c r="J31" s="51"/>
      <c r="K31" s="51"/>
      <c r="L31" s="31"/>
    </row>
    <row r="32" spans="2:12" s="1" customFormat="1" ht="14.45" customHeight="1">
      <c r="B32" s="31"/>
      <c r="F32" s="88" t="s">
        <v>40</v>
      </c>
      <c r="I32" s="88" t="s">
        <v>39</v>
      </c>
      <c r="J32" s="88" t="s">
        <v>41</v>
      </c>
      <c r="L32" s="31"/>
    </row>
    <row r="33" spans="2:12" s="1" customFormat="1" ht="14.45" customHeight="1">
      <c r="B33" s="31"/>
      <c r="D33" s="89" t="s">
        <v>42</v>
      </c>
      <c r="E33" s="26" t="s">
        <v>43</v>
      </c>
      <c r="F33" s="90">
        <f>ROUND((SUM(BE133:BE380)),2)</f>
        <v>0</v>
      </c>
      <c r="I33" s="91">
        <v>0.21</v>
      </c>
      <c r="J33" s="90">
        <f>ROUND(((SUM(BE133:BE380))*I33),2)</f>
        <v>0</v>
      </c>
      <c r="L33" s="31"/>
    </row>
    <row r="34" spans="2:12" s="1" customFormat="1" ht="14.45" customHeight="1">
      <c r="B34" s="31"/>
      <c r="E34" s="26" t="s">
        <v>44</v>
      </c>
      <c r="F34" s="90">
        <f>ROUND((SUM(BF133:BF380)),2)</f>
        <v>0</v>
      </c>
      <c r="I34" s="91">
        <v>0.15</v>
      </c>
      <c r="J34" s="90">
        <f>ROUND(((SUM(BF133:BF380))*I34),2)</f>
        <v>0</v>
      </c>
      <c r="L34" s="31"/>
    </row>
    <row r="35" spans="2:12" s="1" customFormat="1" ht="14.45" customHeight="1" hidden="1">
      <c r="B35" s="31"/>
      <c r="E35" s="26" t="s">
        <v>45</v>
      </c>
      <c r="F35" s="90">
        <f>ROUND((SUM(BG133:BG380)),2)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46</v>
      </c>
      <c r="F36" s="90">
        <f>ROUND((SUM(BH133:BH380)),2)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47</v>
      </c>
      <c r="F37" s="90">
        <f>ROUND((SUM(BI133:BI380)),2)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48</v>
      </c>
      <c r="E39" s="54"/>
      <c r="F39" s="54"/>
      <c r="G39" s="94" t="s">
        <v>49</v>
      </c>
      <c r="H39" s="95" t="s">
        <v>50</v>
      </c>
      <c r="I39" s="54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39" t="s">
        <v>51</v>
      </c>
      <c r="E50" s="40"/>
      <c r="F50" s="40"/>
      <c r="G50" s="39" t="s">
        <v>52</v>
      </c>
      <c r="H50" s="40"/>
      <c r="I50" s="40"/>
      <c r="J50" s="40"/>
      <c r="K50" s="40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1" t="s">
        <v>53</v>
      </c>
      <c r="E61" s="33"/>
      <c r="F61" s="98" t="s">
        <v>54</v>
      </c>
      <c r="G61" s="41" t="s">
        <v>53</v>
      </c>
      <c r="H61" s="33"/>
      <c r="I61" s="33"/>
      <c r="J61" s="99" t="s">
        <v>54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39" t="s">
        <v>55</v>
      </c>
      <c r="E65" s="40"/>
      <c r="F65" s="40"/>
      <c r="G65" s="39" t="s">
        <v>56</v>
      </c>
      <c r="H65" s="40"/>
      <c r="I65" s="40"/>
      <c r="J65" s="40"/>
      <c r="K65" s="40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1" t="s">
        <v>53</v>
      </c>
      <c r="E76" s="33"/>
      <c r="F76" s="98" t="s">
        <v>54</v>
      </c>
      <c r="G76" s="41" t="s">
        <v>53</v>
      </c>
      <c r="H76" s="33"/>
      <c r="I76" s="33"/>
      <c r="J76" s="99" t="s">
        <v>54</v>
      </c>
      <c r="K76" s="33"/>
      <c r="L76" s="31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1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1"/>
    </row>
    <row r="82" spans="2:12" s="1" customFormat="1" ht="24.95" customHeight="1">
      <c r="B82" s="31"/>
      <c r="C82" s="20" t="s">
        <v>97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26.25" customHeight="1">
      <c r="B85" s="31"/>
      <c r="E85" s="239" t="str">
        <f>E7</f>
        <v>VÝMĚNA ROZVODŮ ZTI, čp.1615 a 1616, Purkyňova ul., 288 02 Nymburk</v>
      </c>
      <c r="F85" s="240"/>
      <c r="G85" s="240"/>
      <c r="H85" s="240"/>
      <c r="L85" s="31"/>
    </row>
    <row r="86" spans="2:12" s="1" customFormat="1" ht="12" customHeight="1">
      <c r="B86" s="31"/>
      <c r="C86" s="26" t="s">
        <v>95</v>
      </c>
      <c r="L86" s="31"/>
    </row>
    <row r="87" spans="2:12" s="1" customFormat="1" ht="16.5" customHeight="1">
      <c r="B87" s="31"/>
      <c r="E87" s="204" t="str">
        <f>E9</f>
        <v>01 - objekt č.p.1615 - stavební část</v>
      </c>
      <c r="F87" s="238"/>
      <c r="G87" s="238"/>
      <c r="H87" s="238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Purkyňova ul., 288 02 Nymburk</v>
      </c>
      <c r="I89" s="26" t="s">
        <v>22</v>
      </c>
      <c r="J89" s="50" t="str">
        <f>IF(J12="","",J12)</f>
        <v>13. 12. 2021</v>
      </c>
      <c r="L89" s="31"/>
    </row>
    <row r="90" spans="2:12" s="1" customFormat="1" ht="6.95" customHeight="1">
      <c r="B90" s="31"/>
      <c r="L90" s="31"/>
    </row>
    <row r="91" spans="2:12" s="1" customFormat="1" ht="40.15" customHeight="1">
      <c r="B91" s="31"/>
      <c r="C91" s="26" t="s">
        <v>24</v>
      </c>
      <c r="F91" s="24" t="str">
        <f>E15</f>
        <v xml:space="preserve"> </v>
      </c>
      <c r="I91" s="26" t="s">
        <v>30</v>
      </c>
      <c r="J91" s="29" t="str">
        <f>E21</f>
        <v>UBIQUIST VS sdružení,Jaromírova 67, Praha 2-Nusle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34</v>
      </c>
      <c r="J92" s="29" t="str">
        <f>E24</f>
        <v>Hana Pejšová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98</v>
      </c>
      <c r="D94" s="92"/>
      <c r="E94" s="92"/>
      <c r="F94" s="92"/>
      <c r="G94" s="92"/>
      <c r="H94" s="92"/>
      <c r="I94" s="92"/>
      <c r="J94" s="101" t="s">
        <v>99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100</v>
      </c>
      <c r="J96" s="63">
        <f>J133</f>
        <v>0</v>
      </c>
      <c r="L96" s="31"/>
      <c r="AU96" s="16" t="s">
        <v>101</v>
      </c>
    </row>
    <row r="97" spans="2:12" s="8" customFormat="1" ht="24.95" customHeight="1">
      <c r="B97" s="103"/>
      <c r="D97" s="104" t="s">
        <v>102</v>
      </c>
      <c r="E97" s="105"/>
      <c r="F97" s="105"/>
      <c r="G97" s="105"/>
      <c r="H97" s="105"/>
      <c r="I97" s="105"/>
      <c r="J97" s="106">
        <f>J134</f>
        <v>0</v>
      </c>
      <c r="L97" s="103"/>
    </row>
    <row r="98" spans="2:12" s="9" customFormat="1" ht="19.9" customHeight="1">
      <c r="B98" s="107"/>
      <c r="D98" s="108" t="s">
        <v>103</v>
      </c>
      <c r="E98" s="109"/>
      <c r="F98" s="109"/>
      <c r="G98" s="109"/>
      <c r="H98" s="109"/>
      <c r="I98" s="109"/>
      <c r="J98" s="110">
        <f>J135</f>
        <v>0</v>
      </c>
      <c r="L98" s="107"/>
    </row>
    <row r="99" spans="2:12" s="9" customFormat="1" ht="19.9" customHeight="1">
      <c r="B99" s="107"/>
      <c r="D99" s="108" t="s">
        <v>104</v>
      </c>
      <c r="E99" s="109"/>
      <c r="F99" s="109"/>
      <c r="G99" s="109"/>
      <c r="H99" s="109"/>
      <c r="I99" s="109"/>
      <c r="J99" s="110">
        <f>J140</f>
        <v>0</v>
      </c>
      <c r="L99" s="107"/>
    </row>
    <row r="100" spans="2:12" s="9" customFormat="1" ht="19.9" customHeight="1">
      <c r="B100" s="107"/>
      <c r="D100" s="108" t="s">
        <v>105</v>
      </c>
      <c r="E100" s="109"/>
      <c r="F100" s="109"/>
      <c r="G100" s="109"/>
      <c r="H100" s="109"/>
      <c r="I100" s="109"/>
      <c r="J100" s="110">
        <f>J182</f>
        <v>0</v>
      </c>
      <c r="L100" s="107"/>
    </row>
    <row r="101" spans="2:12" s="9" customFormat="1" ht="19.9" customHeight="1">
      <c r="B101" s="107"/>
      <c r="D101" s="108" t="s">
        <v>106</v>
      </c>
      <c r="E101" s="109"/>
      <c r="F101" s="109"/>
      <c r="G101" s="109"/>
      <c r="H101" s="109"/>
      <c r="I101" s="109"/>
      <c r="J101" s="110">
        <f>J219</f>
        <v>0</v>
      </c>
      <c r="L101" s="107"/>
    </row>
    <row r="102" spans="2:12" s="9" customFormat="1" ht="19.9" customHeight="1">
      <c r="B102" s="107"/>
      <c r="D102" s="108" t="s">
        <v>107</v>
      </c>
      <c r="E102" s="109"/>
      <c r="F102" s="109"/>
      <c r="G102" s="109"/>
      <c r="H102" s="109"/>
      <c r="I102" s="109"/>
      <c r="J102" s="110">
        <f>J225</f>
        <v>0</v>
      </c>
      <c r="L102" s="107"/>
    </row>
    <row r="103" spans="2:12" s="8" customFormat="1" ht="24.95" customHeight="1">
      <c r="B103" s="103"/>
      <c r="D103" s="104" t="s">
        <v>108</v>
      </c>
      <c r="E103" s="105"/>
      <c r="F103" s="105"/>
      <c r="G103" s="105"/>
      <c r="H103" s="105"/>
      <c r="I103" s="105"/>
      <c r="J103" s="106">
        <f>J227</f>
        <v>0</v>
      </c>
      <c r="L103" s="103"/>
    </row>
    <row r="104" spans="2:12" s="9" customFormat="1" ht="19.9" customHeight="1">
      <c r="B104" s="107"/>
      <c r="D104" s="108" t="s">
        <v>109</v>
      </c>
      <c r="E104" s="109"/>
      <c r="F104" s="109"/>
      <c r="G104" s="109"/>
      <c r="H104" s="109"/>
      <c r="I104" s="109"/>
      <c r="J104" s="110">
        <f>J228</f>
        <v>0</v>
      </c>
      <c r="L104" s="107"/>
    </row>
    <row r="105" spans="2:12" s="9" customFormat="1" ht="19.9" customHeight="1">
      <c r="B105" s="107"/>
      <c r="D105" s="108" t="s">
        <v>110</v>
      </c>
      <c r="E105" s="109"/>
      <c r="F105" s="109"/>
      <c r="G105" s="109"/>
      <c r="H105" s="109"/>
      <c r="I105" s="109"/>
      <c r="J105" s="110">
        <f>J246</f>
        <v>0</v>
      </c>
      <c r="L105" s="107"/>
    </row>
    <row r="106" spans="2:12" s="9" customFormat="1" ht="19.9" customHeight="1">
      <c r="B106" s="107"/>
      <c r="D106" s="108" t="s">
        <v>111</v>
      </c>
      <c r="E106" s="109"/>
      <c r="F106" s="109"/>
      <c r="G106" s="109"/>
      <c r="H106" s="109"/>
      <c r="I106" s="109"/>
      <c r="J106" s="110">
        <f>J252</f>
        <v>0</v>
      </c>
      <c r="L106" s="107"/>
    </row>
    <row r="107" spans="2:12" s="9" customFormat="1" ht="19.9" customHeight="1">
      <c r="B107" s="107"/>
      <c r="D107" s="108" t="s">
        <v>112</v>
      </c>
      <c r="E107" s="109"/>
      <c r="F107" s="109"/>
      <c r="G107" s="109"/>
      <c r="H107" s="109"/>
      <c r="I107" s="109"/>
      <c r="J107" s="110">
        <f>J306</f>
        <v>0</v>
      </c>
      <c r="L107" s="107"/>
    </row>
    <row r="108" spans="2:12" s="9" customFormat="1" ht="19.9" customHeight="1">
      <c r="B108" s="107"/>
      <c r="D108" s="108" t="s">
        <v>113</v>
      </c>
      <c r="E108" s="109"/>
      <c r="F108" s="109"/>
      <c r="G108" s="109"/>
      <c r="H108" s="109"/>
      <c r="I108" s="109"/>
      <c r="J108" s="110">
        <f>J344</f>
        <v>0</v>
      </c>
      <c r="L108" s="107"/>
    </row>
    <row r="109" spans="2:12" s="8" customFormat="1" ht="24.95" customHeight="1">
      <c r="B109" s="103"/>
      <c r="D109" s="104" t="s">
        <v>114</v>
      </c>
      <c r="E109" s="105"/>
      <c r="F109" s="105"/>
      <c r="G109" s="105"/>
      <c r="H109" s="105"/>
      <c r="I109" s="105"/>
      <c r="J109" s="106">
        <f>J372</f>
        <v>0</v>
      </c>
      <c r="L109" s="103"/>
    </row>
    <row r="110" spans="2:12" s="9" customFormat="1" ht="19.9" customHeight="1">
      <c r="B110" s="107"/>
      <c r="D110" s="108" t="s">
        <v>115</v>
      </c>
      <c r="E110" s="109"/>
      <c r="F110" s="109"/>
      <c r="G110" s="109"/>
      <c r="H110" s="109"/>
      <c r="I110" s="109"/>
      <c r="J110" s="110">
        <f>J373</f>
        <v>0</v>
      </c>
      <c r="L110" s="107"/>
    </row>
    <row r="111" spans="2:12" s="9" customFormat="1" ht="19.9" customHeight="1">
      <c r="B111" s="107"/>
      <c r="D111" s="108" t="s">
        <v>116</v>
      </c>
      <c r="E111" s="109"/>
      <c r="F111" s="109"/>
      <c r="G111" s="109"/>
      <c r="H111" s="109"/>
      <c r="I111" s="109"/>
      <c r="J111" s="110">
        <f>J375</f>
        <v>0</v>
      </c>
      <c r="L111" s="107"/>
    </row>
    <row r="112" spans="2:12" s="9" customFormat="1" ht="19.9" customHeight="1">
      <c r="B112" s="107"/>
      <c r="D112" s="108" t="s">
        <v>117</v>
      </c>
      <c r="E112" s="109"/>
      <c r="F112" s="109"/>
      <c r="G112" s="109"/>
      <c r="H112" s="109"/>
      <c r="I112" s="109"/>
      <c r="J112" s="110">
        <f>J377</f>
        <v>0</v>
      </c>
      <c r="L112" s="107"/>
    </row>
    <row r="113" spans="2:12" s="9" customFormat="1" ht="19.9" customHeight="1">
      <c r="B113" s="107"/>
      <c r="D113" s="108" t="s">
        <v>118</v>
      </c>
      <c r="E113" s="109"/>
      <c r="F113" s="109"/>
      <c r="G113" s="109"/>
      <c r="H113" s="109"/>
      <c r="I113" s="109"/>
      <c r="J113" s="110">
        <f>J379</f>
        <v>0</v>
      </c>
      <c r="L113" s="107"/>
    </row>
    <row r="114" spans="2:12" s="1" customFormat="1" ht="21.75" customHeight="1">
      <c r="B114" s="31"/>
      <c r="L114" s="31"/>
    </row>
    <row r="115" spans="2:12" s="1" customFormat="1" ht="6.95" customHeight="1"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31"/>
    </row>
    <row r="119" spans="2:12" s="1" customFormat="1" ht="6.95" customHeight="1"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31"/>
    </row>
    <row r="120" spans="2:12" s="1" customFormat="1" ht="24.95" customHeight="1">
      <c r="B120" s="31"/>
      <c r="C120" s="20" t="s">
        <v>119</v>
      </c>
      <c r="L120" s="31"/>
    </row>
    <row r="121" spans="2:12" s="1" customFormat="1" ht="6.95" customHeight="1">
      <c r="B121" s="31"/>
      <c r="L121" s="31"/>
    </row>
    <row r="122" spans="2:12" s="1" customFormat="1" ht="12" customHeight="1">
      <c r="B122" s="31"/>
      <c r="C122" s="26" t="s">
        <v>16</v>
      </c>
      <c r="L122" s="31"/>
    </row>
    <row r="123" spans="2:12" s="1" customFormat="1" ht="26.25" customHeight="1">
      <c r="B123" s="31"/>
      <c r="E123" s="239" t="str">
        <f>E7</f>
        <v>VÝMĚNA ROZVODŮ ZTI, čp.1615 a 1616, Purkyňova ul., 288 02 Nymburk</v>
      </c>
      <c r="F123" s="240"/>
      <c r="G123" s="240"/>
      <c r="H123" s="240"/>
      <c r="L123" s="31"/>
    </row>
    <row r="124" spans="2:12" s="1" customFormat="1" ht="12" customHeight="1">
      <c r="B124" s="31"/>
      <c r="C124" s="26" t="s">
        <v>95</v>
      </c>
      <c r="L124" s="31"/>
    </row>
    <row r="125" spans="2:12" s="1" customFormat="1" ht="16.5" customHeight="1">
      <c r="B125" s="31"/>
      <c r="E125" s="204" t="str">
        <f>E9</f>
        <v>01 - objekt č.p.1615 - stavební část</v>
      </c>
      <c r="F125" s="238"/>
      <c r="G125" s="238"/>
      <c r="H125" s="238"/>
      <c r="L125" s="31"/>
    </row>
    <row r="126" spans="2:12" s="1" customFormat="1" ht="6.95" customHeight="1">
      <c r="B126" s="31"/>
      <c r="L126" s="31"/>
    </row>
    <row r="127" spans="2:12" s="1" customFormat="1" ht="12" customHeight="1">
      <c r="B127" s="31"/>
      <c r="C127" s="26" t="s">
        <v>20</v>
      </c>
      <c r="F127" s="24" t="str">
        <f>F12</f>
        <v>Purkyňova ul., 288 02 Nymburk</v>
      </c>
      <c r="I127" s="26" t="s">
        <v>22</v>
      </c>
      <c r="J127" s="50" t="str">
        <f>IF(J12="","",J12)</f>
        <v>13. 12. 2021</v>
      </c>
      <c r="L127" s="31"/>
    </row>
    <row r="128" spans="2:12" s="1" customFormat="1" ht="6.95" customHeight="1">
      <c r="B128" s="31"/>
      <c r="L128" s="31"/>
    </row>
    <row r="129" spans="2:12" s="1" customFormat="1" ht="40.15" customHeight="1">
      <c r="B129" s="31"/>
      <c r="C129" s="26" t="s">
        <v>24</v>
      </c>
      <c r="F129" s="24" t="str">
        <f>E15</f>
        <v xml:space="preserve"> </v>
      </c>
      <c r="I129" s="26" t="s">
        <v>30</v>
      </c>
      <c r="J129" s="29" t="str">
        <f>E21</f>
        <v>UBIQUIST VS sdružení,Jaromírova 67, Praha 2-Nusle</v>
      </c>
      <c r="L129" s="31"/>
    </row>
    <row r="130" spans="2:12" s="1" customFormat="1" ht="15.2" customHeight="1">
      <c r="B130" s="31"/>
      <c r="C130" s="26" t="s">
        <v>28</v>
      </c>
      <c r="F130" s="24" t="str">
        <f>IF(E18="","",E18)</f>
        <v>Vyplň údaj</v>
      </c>
      <c r="I130" s="26" t="s">
        <v>34</v>
      </c>
      <c r="J130" s="29" t="str">
        <f>E24</f>
        <v>Hana Pejšová</v>
      </c>
      <c r="L130" s="31"/>
    </row>
    <row r="131" spans="2:12" s="1" customFormat="1" ht="10.35" customHeight="1">
      <c r="B131" s="31"/>
      <c r="L131" s="31"/>
    </row>
    <row r="132" spans="2:20" s="10" customFormat="1" ht="29.25" customHeight="1">
      <c r="B132" s="111"/>
      <c r="C132" s="112" t="s">
        <v>120</v>
      </c>
      <c r="D132" s="113" t="s">
        <v>63</v>
      </c>
      <c r="E132" s="113" t="s">
        <v>59</v>
      </c>
      <c r="F132" s="113" t="s">
        <v>60</v>
      </c>
      <c r="G132" s="113" t="s">
        <v>121</v>
      </c>
      <c r="H132" s="113" t="s">
        <v>122</v>
      </c>
      <c r="I132" s="113" t="s">
        <v>123</v>
      </c>
      <c r="J132" s="113" t="s">
        <v>99</v>
      </c>
      <c r="K132" s="114" t="s">
        <v>124</v>
      </c>
      <c r="L132" s="111"/>
      <c r="M132" s="56" t="s">
        <v>1</v>
      </c>
      <c r="N132" s="57" t="s">
        <v>42</v>
      </c>
      <c r="O132" s="57" t="s">
        <v>125</v>
      </c>
      <c r="P132" s="57" t="s">
        <v>126</v>
      </c>
      <c r="Q132" s="57" t="s">
        <v>127</v>
      </c>
      <c r="R132" s="57" t="s">
        <v>128</v>
      </c>
      <c r="S132" s="57" t="s">
        <v>129</v>
      </c>
      <c r="T132" s="58" t="s">
        <v>130</v>
      </c>
    </row>
    <row r="133" spans="2:63" s="1" customFormat="1" ht="22.9" customHeight="1">
      <c r="B133" s="31"/>
      <c r="C133" s="61" t="s">
        <v>131</v>
      </c>
      <c r="J133" s="115">
        <f>BK133</f>
        <v>0</v>
      </c>
      <c r="L133" s="31"/>
      <c r="M133" s="59"/>
      <c r="N133" s="51"/>
      <c r="O133" s="51"/>
      <c r="P133" s="116">
        <f>P134+P227+P372</f>
        <v>0</v>
      </c>
      <c r="Q133" s="51"/>
      <c r="R133" s="116">
        <f>R134+R227+R372</f>
        <v>14.024227549999999</v>
      </c>
      <c r="S133" s="51"/>
      <c r="T133" s="117">
        <f>T134+T227+T372</f>
        <v>31.772933730000005</v>
      </c>
      <c r="AT133" s="16" t="s">
        <v>77</v>
      </c>
      <c r="AU133" s="16" t="s">
        <v>101</v>
      </c>
      <c r="BK133" s="118">
        <f>BK134+BK227+BK372</f>
        <v>0</v>
      </c>
    </row>
    <row r="134" spans="2:63" s="11" customFormat="1" ht="25.9" customHeight="1">
      <c r="B134" s="119"/>
      <c r="D134" s="120" t="s">
        <v>77</v>
      </c>
      <c r="E134" s="121" t="s">
        <v>132</v>
      </c>
      <c r="F134" s="121" t="s">
        <v>133</v>
      </c>
      <c r="I134" s="122"/>
      <c r="J134" s="123">
        <f>BK134</f>
        <v>0</v>
      </c>
      <c r="L134" s="119"/>
      <c r="M134" s="124"/>
      <c r="P134" s="125">
        <f>P135+P140+P182+P219+P225</f>
        <v>0</v>
      </c>
      <c r="R134" s="125">
        <f>R135+R140+R182+R219+R225</f>
        <v>7.3275283700000005</v>
      </c>
      <c r="T134" s="126">
        <f>T135+T140+T182+T219+T225</f>
        <v>3.2974500000000004</v>
      </c>
      <c r="AR134" s="120" t="s">
        <v>86</v>
      </c>
      <c r="AT134" s="127" t="s">
        <v>77</v>
      </c>
      <c r="AU134" s="127" t="s">
        <v>78</v>
      </c>
      <c r="AY134" s="120" t="s">
        <v>134</v>
      </c>
      <c r="BK134" s="128">
        <f>BK135+BK140+BK182+BK219+BK225</f>
        <v>0</v>
      </c>
    </row>
    <row r="135" spans="2:63" s="11" customFormat="1" ht="22.9" customHeight="1">
      <c r="B135" s="119"/>
      <c r="D135" s="120" t="s">
        <v>77</v>
      </c>
      <c r="E135" s="129" t="s">
        <v>135</v>
      </c>
      <c r="F135" s="129" t="s">
        <v>136</v>
      </c>
      <c r="I135" s="122"/>
      <c r="J135" s="130">
        <f>BK135</f>
        <v>0</v>
      </c>
      <c r="L135" s="119"/>
      <c r="M135" s="124"/>
      <c r="P135" s="125">
        <f>SUM(P136:P139)</f>
        <v>0</v>
      </c>
      <c r="R135" s="125">
        <f>SUM(R136:R139)</f>
        <v>0.390222</v>
      </c>
      <c r="T135" s="126">
        <f>SUM(T136:T139)</f>
        <v>0</v>
      </c>
      <c r="AR135" s="120" t="s">
        <v>86</v>
      </c>
      <c r="AT135" s="127" t="s">
        <v>77</v>
      </c>
      <c r="AU135" s="127" t="s">
        <v>86</v>
      </c>
      <c r="AY135" s="120" t="s">
        <v>134</v>
      </c>
      <c r="BK135" s="128">
        <f>SUM(BK136:BK139)</f>
        <v>0</v>
      </c>
    </row>
    <row r="136" spans="2:65" s="1" customFormat="1" ht="33" customHeight="1">
      <c r="B136" s="31"/>
      <c r="C136" s="131" t="s">
        <v>86</v>
      </c>
      <c r="D136" s="131" t="s">
        <v>137</v>
      </c>
      <c r="E136" s="132" t="s">
        <v>138</v>
      </c>
      <c r="F136" s="133" t="s">
        <v>139</v>
      </c>
      <c r="G136" s="134" t="s">
        <v>140</v>
      </c>
      <c r="H136" s="135">
        <v>8.55</v>
      </c>
      <c r="I136" s="136"/>
      <c r="J136" s="137">
        <f>ROUND(I136*H136,2)</f>
        <v>0</v>
      </c>
      <c r="K136" s="133" t="s">
        <v>141</v>
      </c>
      <c r="L136" s="31"/>
      <c r="M136" s="138" t="s">
        <v>1</v>
      </c>
      <c r="N136" s="139" t="s">
        <v>44</v>
      </c>
      <c r="P136" s="140">
        <f>O136*H136</f>
        <v>0</v>
      </c>
      <c r="Q136" s="140">
        <v>0.04564</v>
      </c>
      <c r="R136" s="140">
        <f>Q136*H136</f>
        <v>0.390222</v>
      </c>
      <c r="S136" s="140">
        <v>0</v>
      </c>
      <c r="T136" s="141">
        <f>S136*H136</f>
        <v>0</v>
      </c>
      <c r="AR136" s="142" t="s">
        <v>142</v>
      </c>
      <c r="AT136" s="142" t="s">
        <v>137</v>
      </c>
      <c r="AU136" s="142" t="s">
        <v>143</v>
      </c>
      <c r="AY136" s="16" t="s">
        <v>134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6" t="s">
        <v>143</v>
      </c>
      <c r="BK136" s="143">
        <f>ROUND(I136*H136,2)</f>
        <v>0</v>
      </c>
      <c r="BL136" s="16" t="s">
        <v>142</v>
      </c>
      <c r="BM136" s="142" t="s">
        <v>144</v>
      </c>
    </row>
    <row r="137" spans="2:51" s="12" customFormat="1" ht="12">
      <c r="B137" s="144"/>
      <c r="D137" s="145" t="s">
        <v>145</v>
      </c>
      <c r="E137" s="146" t="s">
        <v>1</v>
      </c>
      <c r="F137" s="147" t="s">
        <v>146</v>
      </c>
      <c r="H137" s="148">
        <v>5.985</v>
      </c>
      <c r="I137" s="149"/>
      <c r="L137" s="144"/>
      <c r="M137" s="150"/>
      <c r="T137" s="151"/>
      <c r="AT137" s="146" t="s">
        <v>145</v>
      </c>
      <c r="AU137" s="146" t="s">
        <v>143</v>
      </c>
      <c r="AV137" s="12" t="s">
        <v>143</v>
      </c>
      <c r="AW137" s="12" t="s">
        <v>33</v>
      </c>
      <c r="AX137" s="12" t="s">
        <v>78</v>
      </c>
      <c r="AY137" s="146" t="s">
        <v>134</v>
      </c>
    </row>
    <row r="138" spans="2:51" s="12" customFormat="1" ht="12">
      <c r="B138" s="144"/>
      <c r="D138" s="145" t="s">
        <v>145</v>
      </c>
      <c r="E138" s="146" t="s">
        <v>1</v>
      </c>
      <c r="F138" s="147" t="s">
        <v>147</v>
      </c>
      <c r="H138" s="148">
        <v>2.565</v>
      </c>
      <c r="I138" s="149"/>
      <c r="L138" s="144"/>
      <c r="M138" s="150"/>
      <c r="T138" s="151"/>
      <c r="AT138" s="146" t="s">
        <v>145</v>
      </c>
      <c r="AU138" s="146" t="s">
        <v>143</v>
      </c>
      <c r="AV138" s="12" t="s">
        <v>143</v>
      </c>
      <c r="AW138" s="12" t="s">
        <v>33</v>
      </c>
      <c r="AX138" s="12" t="s">
        <v>78</v>
      </c>
      <c r="AY138" s="146" t="s">
        <v>134</v>
      </c>
    </row>
    <row r="139" spans="2:51" s="13" customFormat="1" ht="12">
      <c r="B139" s="152"/>
      <c r="D139" s="145" t="s">
        <v>145</v>
      </c>
      <c r="E139" s="153" t="s">
        <v>1</v>
      </c>
      <c r="F139" s="154" t="s">
        <v>148</v>
      </c>
      <c r="H139" s="155">
        <v>8.55</v>
      </c>
      <c r="I139" s="156"/>
      <c r="L139" s="152"/>
      <c r="M139" s="157"/>
      <c r="T139" s="158"/>
      <c r="AT139" s="153" t="s">
        <v>145</v>
      </c>
      <c r="AU139" s="153" t="s">
        <v>143</v>
      </c>
      <c r="AV139" s="13" t="s">
        <v>142</v>
      </c>
      <c r="AW139" s="13" t="s">
        <v>33</v>
      </c>
      <c r="AX139" s="13" t="s">
        <v>86</v>
      </c>
      <c r="AY139" s="153" t="s">
        <v>134</v>
      </c>
    </row>
    <row r="140" spans="2:63" s="11" customFormat="1" ht="22.9" customHeight="1">
      <c r="B140" s="119"/>
      <c r="D140" s="120" t="s">
        <v>77</v>
      </c>
      <c r="E140" s="129" t="s">
        <v>149</v>
      </c>
      <c r="F140" s="129" t="s">
        <v>150</v>
      </c>
      <c r="I140" s="122"/>
      <c r="J140" s="130">
        <f>BK140</f>
        <v>0</v>
      </c>
      <c r="L140" s="119"/>
      <c r="M140" s="124"/>
      <c r="P140" s="125">
        <f>SUM(P141:P181)</f>
        <v>0</v>
      </c>
      <c r="R140" s="125">
        <f>SUM(R141:R181)</f>
        <v>6.937306370000001</v>
      </c>
      <c r="T140" s="126">
        <f>SUM(T141:T181)</f>
        <v>0</v>
      </c>
      <c r="AR140" s="120" t="s">
        <v>86</v>
      </c>
      <c r="AT140" s="127" t="s">
        <v>77</v>
      </c>
      <c r="AU140" s="127" t="s">
        <v>86</v>
      </c>
      <c r="AY140" s="120" t="s">
        <v>134</v>
      </c>
      <c r="BK140" s="128">
        <f>SUM(BK141:BK181)</f>
        <v>0</v>
      </c>
    </row>
    <row r="141" spans="2:65" s="1" customFormat="1" ht="21.75" customHeight="1">
      <c r="B141" s="31"/>
      <c r="C141" s="131" t="s">
        <v>143</v>
      </c>
      <c r="D141" s="131" t="s">
        <v>137</v>
      </c>
      <c r="E141" s="132" t="s">
        <v>151</v>
      </c>
      <c r="F141" s="133" t="s">
        <v>152</v>
      </c>
      <c r="G141" s="134" t="s">
        <v>140</v>
      </c>
      <c r="H141" s="135">
        <v>9.39</v>
      </c>
      <c r="I141" s="136"/>
      <c r="J141" s="137">
        <f>ROUND(I141*H141,2)</f>
        <v>0</v>
      </c>
      <c r="K141" s="133" t="s">
        <v>141</v>
      </c>
      <c r="L141" s="31"/>
      <c r="M141" s="138" t="s">
        <v>1</v>
      </c>
      <c r="N141" s="139" t="s">
        <v>44</v>
      </c>
      <c r="P141" s="140">
        <f>O141*H141</f>
        <v>0</v>
      </c>
      <c r="Q141" s="140">
        <v>0.04</v>
      </c>
      <c r="R141" s="140">
        <f>Q141*H141</f>
        <v>0.37560000000000004</v>
      </c>
      <c r="S141" s="140">
        <v>0</v>
      </c>
      <c r="T141" s="141">
        <f>S141*H141</f>
        <v>0</v>
      </c>
      <c r="AR141" s="142" t="s">
        <v>142</v>
      </c>
      <c r="AT141" s="142" t="s">
        <v>137</v>
      </c>
      <c r="AU141" s="142" t="s">
        <v>143</v>
      </c>
      <c r="AY141" s="16" t="s">
        <v>134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143</v>
      </c>
      <c r="BK141" s="143">
        <f>ROUND(I141*H141,2)</f>
        <v>0</v>
      </c>
      <c r="BL141" s="16" t="s">
        <v>142</v>
      </c>
      <c r="BM141" s="142" t="s">
        <v>153</v>
      </c>
    </row>
    <row r="142" spans="2:51" s="12" customFormat="1" ht="12">
      <c r="B142" s="144"/>
      <c r="D142" s="145" t="s">
        <v>145</v>
      </c>
      <c r="E142" s="146" t="s">
        <v>1</v>
      </c>
      <c r="F142" s="147" t="s">
        <v>147</v>
      </c>
      <c r="H142" s="148">
        <v>2.565</v>
      </c>
      <c r="I142" s="149"/>
      <c r="L142" s="144"/>
      <c r="M142" s="150"/>
      <c r="T142" s="151"/>
      <c r="AT142" s="146" t="s">
        <v>145</v>
      </c>
      <c r="AU142" s="146" t="s">
        <v>143</v>
      </c>
      <c r="AV142" s="12" t="s">
        <v>143</v>
      </c>
      <c r="AW142" s="12" t="s">
        <v>33</v>
      </c>
      <c r="AX142" s="12" t="s">
        <v>78</v>
      </c>
      <c r="AY142" s="146" t="s">
        <v>134</v>
      </c>
    </row>
    <row r="143" spans="2:51" s="12" customFormat="1" ht="12">
      <c r="B143" s="144"/>
      <c r="D143" s="145" t="s">
        <v>145</v>
      </c>
      <c r="E143" s="146" t="s">
        <v>1</v>
      </c>
      <c r="F143" s="147" t="s">
        <v>154</v>
      </c>
      <c r="H143" s="148">
        <v>2.1</v>
      </c>
      <c r="I143" s="149"/>
      <c r="L143" s="144"/>
      <c r="M143" s="150"/>
      <c r="T143" s="151"/>
      <c r="AT143" s="146" t="s">
        <v>145</v>
      </c>
      <c r="AU143" s="146" t="s">
        <v>143</v>
      </c>
      <c r="AV143" s="12" t="s">
        <v>143</v>
      </c>
      <c r="AW143" s="12" t="s">
        <v>33</v>
      </c>
      <c r="AX143" s="12" t="s">
        <v>78</v>
      </c>
      <c r="AY143" s="146" t="s">
        <v>134</v>
      </c>
    </row>
    <row r="144" spans="2:51" s="12" customFormat="1" ht="12">
      <c r="B144" s="144"/>
      <c r="D144" s="145" t="s">
        <v>145</v>
      </c>
      <c r="E144" s="146" t="s">
        <v>1</v>
      </c>
      <c r="F144" s="147" t="s">
        <v>155</v>
      </c>
      <c r="H144" s="148">
        <v>4.725</v>
      </c>
      <c r="I144" s="149"/>
      <c r="L144" s="144"/>
      <c r="M144" s="150"/>
      <c r="T144" s="151"/>
      <c r="AT144" s="146" t="s">
        <v>145</v>
      </c>
      <c r="AU144" s="146" t="s">
        <v>143</v>
      </c>
      <c r="AV144" s="12" t="s">
        <v>143</v>
      </c>
      <c r="AW144" s="12" t="s">
        <v>33</v>
      </c>
      <c r="AX144" s="12" t="s">
        <v>78</v>
      </c>
      <c r="AY144" s="146" t="s">
        <v>134</v>
      </c>
    </row>
    <row r="145" spans="2:51" s="13" customFormat="1" ht="12">
      <c r="B145" s="152"/>
      <c r="D145" s="145" t="s">
        <v>145</v>
      </c>
      <c r="E145" s="153" t="s">
        <v>1</v>
      </c>
      <c r="F145" s="154" t="s">
        <v>148</v>
      </c>
      <c r="H145" s="155">
        <v>9.39</v>
      </c>
      <c r="I145" s="156"/>
      <c r="L145" s="152"/>
      <c r="M145" s="157"/>
      <c r="T145" s="158"/>
      <c r="AT145" s="153" t="s">
        <v>145</v>
      </c>
      <c r="AU145" s="153" t="s">
        <v>143</v>
      </c>
      <c r="AV145" s="13" t="s">
        <v>142</v>
      </c>
      <c r="AW145" s="13" t="s">
        <v>33</v>
      </c>
      <c r="AX145" s="13" t="s">
        <v>86</v>
      </c>
      <c r="AY145" s="153" t="s">
        <v>134</v>
      </c>
    </row>
    <row r="146" spans="2:65" s="1" customFormat="1" ht="24.2" customHeight="1">
      <c r="B146" s="31"/>
      <c r="C146" s="131" t="s">
        <v>135</v>
      </c>
      <c r="D146" s="131" t="s">
        <v>137</v>
      </c>
      <c r="E146" s="132" t="s">
        <v>156</v>
      </c>
      <c r="F146" s="133" t="s">
        <v>157</v>
      </c>
      <c r="G146" s="134" t="s">
        <v>140</v>
      </c>
      <c r="H146" s="135">
        <v>327.36</v>
      </c>
      <c r="I146" s="136"/>
      <c r="J146" s="137">
        <f>ROUND(I146*H146,2)</f>
        <v>0</v>
      </c>
      <c r="K146" s="133" t="s">
        <v>141</v>
      </c>
      <c r="L146" s="31"/>
      <c r="M146" s="138" t="s">
        <v>1</v>
      </c>
      <c r="N146" s="139" t="s">
        <v>44</v>
      </c>
      <c r="P146" s="140">
        <f>O146*H146</f>
        <v>0</v>
      </c>
      <c r="Q146" s="140">
        <v>0.0154</v>
      </c>
      <c r="R146" s="140">
        <f>Q146*H146</f>
        <v>5.0413440000000005</v>
      </c>
      <c r="S146" s="140">
        <v>0</v>
      </c>
      <c r="T146" s="141">
        <f>S146*H146</f>
        <v>0</v>
      </c>
      <c r="AR146" s="142" t="s">
        <v>142</v>
      </c>
      <c r="AT146" s="142" t="s">
        <v>137</v>
      </c>
      <c r="AU146" s="142" t="s">
        <v>143</v>
      </c>
      <c r="AY146" s="16" t="s">
        <v>134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6" t="s">
        <v>143</v>
      </c>
      <c r="BK146" s="143">
        <f>ROUND(I146*H146,2)</f>
        <v>0</v>
      </c>
      <c r="BL146" s="16" t="s">
        <v>142</v>
      </c>
      <c r="BM146" s="142" t="s">
        <v>158</v>
      </c>
    </row>
    <row r="147" spans="2:51" s="14" customFormat="1" ht="12">
      <c r="B147" s="159"/>
      <c r="D147" s="145" t="s">
        <v>145</v>
      </c>
      <c r="E147" s="160" t="s">
        <v>1</v>
      </c>
      <c r="F147" s="161" t="s">
        <v>159</v>
      </c>
      <c r="H147" s="160" t="s">
        <v>1</v>
      </c>
      <c r="I147" s="162"/>
      <c r="L147" s="159"/>
      <c r="M147" s="163"/>
      <c r="T147" s="164"/>
      <c r="AT147" s="160" t="s">
        <v>145</v>
      </c>
      <c r="AU147" s="160" t="s">
        <v>143</v>
      </c>
      <c r="AV147" s="14" t="s">
        <v>86</v>
      </c>
      <c r="AW147" s="14" t="s">
        <v>33</v>
      </c>
      <c r="AX147" s="14" t="s">
        <v>78</v>
      </c>
      <c r="AY147" s="160" t="s">
        <v>134</v>
      </c>
    </row>
    <row r="148" spans="2:51" s="12" customFormat="1" ht="12">
      <c r="B148" s="144"/>
      <c r="D148" s="145" t="s">
        <v>145</v>
      </c>
      <c r="E148" s="146" t="s">
        <v>1</v>
      </c>
      <c r="F148" s="147" t="s">
        <v>160</v>
      </c>
      <c r="H148" s="148">
        <v>55.44</v>
      </c>
      <c r="I148" s="149"/>
      <c r="L148" s="144"/>
      <c r="M148" s="150"/>
      <c r="T148" s="151"/>
      <c r="AT148" s="146" t="s">
        <v>145</v>
      </c>
      <c r="AU148" s="146" t="s">
        <v>143</v>
      </c>
      <c r="AV148" s="12" t="s">
        <v>143</v>
      </c>
      <c r="AW148" s="12" t="s">
        <v>33</v>
      </c>
      <c r="AX148" s="12" t="s">
        <v>78</v>
      </c>
      <c r="AY148" s="146" t="s">
        <v>134</v>
      </c>
    </row>
    <row r="149" spans="2:51" s="12" customFormat="1" ht="12">
      <c r="B149" s="144"/>
      <c r="D149" s="145" t="s">
        <v>145</v>
      </c>
      <c r="E149" s="146" t="s">
        <v>1</v>
      </c>
      <c r="F149" s="147" t="s">
        <v>161</v>
      </c>
      <c r="H149" s="148">
        <v>120.4</v>
      </c>
      <c r="I149" s="149"/>
      <c r="L149" s="144"/>
      <c r="M149" s="150"/>
      <c r="T149" s="151"/>
      <c r="AT149" s="146" t="s">
        <v>145</v>
      </c>
      <c r="AU149" s="146" t="s">
        <v>143</v>
      </c>
      <c r="AV149" s="12" t="s">
        <v>143</v>
      </c>
      <c r="AW149" s="12" t="s">
        <v>33</v>
      </c>
      <c r="AX149" s="12" t="s">
        <v>78</v>
      </c>
      <c r="AY149" s="146" t="s">
        <v>134</v>
      </c>
    </row>
    <row r="150" spans="2:51" s="12" customFormat="1" ht="12">
      <c r="B150" s="144"/>
      <c r="D150" s="145" t="s">
        <v>145</v>
      </c>
      <c r="E150" s="146" t="s">
        <v>1</v>
      </c>
      <c r="F150" s="147" t="s">
        <v>162</v>
      </c>
      <c r="H150" s="148">
        <v>7.56</v>
      </c>
      <c r="I150" s="149"/>
      <c r="L150" s="144"/>
      <c r="M150" s="150"/>
      <c r="T150" s="151"/>
      <c r="AT150" s="146" t="s">
        <v>145</v>
      </c>
      <c r="AU150" s="146" t="s">
        <v>143</v>
      </c>
      <c r="AV150" s="12" t="s">
        <v>143</v>
      </c>
      <c r="AW150" s="12" t="s">
        <v>33</v>
      </c>
      <c r="AX150" s="12" t="s">
        <v>78</v>
      </c>
      <c r="AY150" s="146" t="s">
        <v>134</v>
      </c>
    </row>
    <row r="151" spans="2:51" s="14" customFormat="1" ht="12">
      <c r="B151" s="159"/>
      <c r="D151" s="145" t="s">
        <v>145</v>
      </c>
      <c r="E151" s="160" t="s">
        <v>1</v>
      </c>
      <c r="F151" s="161" t="s">
        <v>163</v>
      </c>
      <c r="H151" s="160" t="s">
        <v>1</v>
      </c>
      <c r="I151" s="162"/>
      <c r="L151" s="159"/>
      <c r="M151" s="163"/>
      <c r="T151" s="164"/>
      <c r="AT151" s="160" t="s">
        <v>145</v>
      </c>
      <c r="AU151" s="160" t="s">
        <v>143</v>
      </c>
      <c r="AV151" s="14" t="s">
        <v>86</v>
      </c>
      <c r="AW151" s="14" t="s">
        <v>33</v>
      </c>
      <c r="AX151" s="14" t="s">
        <v>78</v>
      </c>
      <c r="AY151" s="160" t="s">
        <v>134</v>
      </c>
    </row>
    <row r="152" spans="2:51" s="12" customFormat="1" ht="12">
      <c r="B152" s="144"/>
      <c r="D152" s="145" t="s">
        <v>145</v>
      </c>
      <c r="E152" s="146" t="s">
        <v>1</v>
      </c>
      <c r="F152" s="147" t="s">
        <v>164</v>
      </c>
      <c r="H152" s="148">
        <v>14</v>
      </c>
      <c r="I152" s="149"/>
      <c r="L152" s="144"/>
      <c r="M152" s="150"/>
      <c r="T152" s="151"/>
      <c r="AT152" s="146" t="s">
        <v>145</v>
      </c>
      <c r="AU152" s="146" t="s">
        <v>143</v>
      </c>
      <c r="AV152" s="12" t="s">
        <v>143</v>
      </c>
      <c r="AW152" s="12" t="s">
        <v>33</v>
      </c>
      <c r="AX152" s="12" t="s">
        <v>78</v>
      </c>
      <c r="AY152" s="146" t="s">
        <v>134</v>
      </c>
    </row>
    <row r="153" spans="2:51" s="12" customFormat="1" ht="12">
      <c r="B153" s="144"/>
      <c r="D153" s="145" t="s">
        <v>145</v>
      </c>
      <c r="E153" s="146" t="s">
        <v>1</v>
      </c>
      <c r="F153" s="147" t="s">
        <v>165</v>
      </c>
      <c r="H153" s="148">
        <v>30.88</v>
      </c>
      <c r="I153" s="149"/>
      <c r="L153" s="144"/>
      <c r="M153" s="150"/>
      <c r="T153" s="151"/>
      <c r="AT153" s="146" t="s">
        <v>145</v>
      </c>
      <c r="AU153" s="146" t="s">
        <v>143</v>
      </c>
      <c r="AV153" s="12" t="s">
        <v>143</v>
      </c>
      <c r="AW153" s="12" t="s">
        <v>33</v>
      </c>
      <c r="AX153" s="12" t="s">
        <v>78</v>
      </c>
      <c r="AY153" s="146" t="s">
        <v>134</v>
      </c>
    </row>
    <row r="154" spans="2:51" s="12" customFormat="1" ht="12">
      <c r="B154" s="144"/>
      <c r="D154" s="145" t="s">
        <v>145</v>
      </c>
      <c r="E154" s="146" t="s">
        <v>1</v>
      </c>
      <c r="F154" s="147" t="s">
        <v>166</v>
      </c>
      <c r="H154" s="148">
        <v>1.8</v>
      </c>
      <c r="I154" s="149"/>
      <c r="L154" s="144"/>
      <c r="M154" s="150"/>
      <c r="T154" s="151"/>
      <c r="AT154" s="146" t="s">
        <v>145</v>
      </c>
      <c r="AU154" s="146" t="s">
        <v>143</v>
      </c>
      <c r="AV154" s="12" t="s">
        <v>143</v>
      </c>
      <c r="AW154" s="12" t="s">
        <v>33</v>
      </c>
      <c r="AX154" s="12" t="s">
        <v>78</v>
      </c>
      <c r="AY154" s="146" t="s">
        <v>134</v>
      </c>
    </row>
    <row r="155" spans="2:51" s="14" customFormat="1" ht="12">
      <c r="B155" s="159"/>
      <c r="D155" s="145" t="s">
        <v>145</v>
      </c>
      <c r="E155" s="160" t="s">
        <v>1</v>
      </c>
      <c r="F155" s="161" t="s">
        <v>167</v>
      </c>
      <c r="H155" s="160" t="s">
        <v>1</v>
      </c>
      <c r="I155" s="162"/>
      <c r="L155" s="159"/>
      <c r="M155" s="163"/>
      <c r="T155" s="164"/>
      <c r="AT155" s="160" t="s">
        <v>145</v>
      </c>
      <c r="AU155" s="160" t="s">
        <v>143</v>
      </c>
      <c r="AV155" s="14" t="s">
        <v>86</v>
      </c>
      <c r="AW155" s="14" t="s">
        <v>33</v>
      </c>
      <c r="AX155" s="14" t="s">
        <v>78</v>
      </c>
      <c r="AY155" s="160" t="s">
        <v>134</v>
      </c>
    </row>
    <row r="156" spans="2:51" s="12" customFormat="1" ht="12">
      <c r="B156" s="144"/>
      <c r="D156" s="145" t="s">
        <v>145</v>
      </c>
      <c r="E156" s="146" t="s">
        <v>1</v>
      </c>
      <c r="F156" s="147" t="s">
        <v>168</v>
      </c>
      <c r="H156" s="148">
        <v>28</v>
      </c>
      <c r="I156" s="149"/>
      <c r="L156" s="144"/>
      <c r="M156" s="150"/>
      <c r="T156" s="151"/>
      <c r="AT156" s="146" t="s">
        <v>145</v>
      </c>
      <c r="AU156" s="146" t="s">
        <v>143</v>
      </c>
      <c r="AV156" s="12" t="s">
        <v>143</v>
      </c>
      <c r="AW156" s="12" t="s">
        <v>33</v>
      </c>
      <c r="AX156" s="12" t="s">
        <v>78</v>
      </c>
      <c r="AY156" s="146" t="s">
        <v>134</v>
      </c>
    </row>
    <row r="157" spans="2:51" s="12" customFormat="1" ht="12">
      <c r="B157" s="144"/>
      <c r="D157" s="145" t="s">
        <v>145</v>
      </c>
      <c r="E157" s="146" t="s">
        <v>1</v>
      </c>
      <c r="F157" s="147" t="s">
        <v>169</v>
      </c>
      <c r="H157" s="148">
        <v>66.4</v>
      </c>
      <c r="I157" s="149"/>
      <c r="L157" s="144"/>
      <c r="M157" s="150"/>
      <c r="T157" s="151"/>
      <c r="AT157" s="146" t="s">
        <v>145</v>
      </c>
      <c r="AU157" s="146" t="s">
        <v>143</v>
      </c>
      <c r="AV157" s="12" t="s">
        <v>143</v>
      </c>
      <c r="AW157" s="12" t="s">
        <v>33</v>
      </c>
      <c r="AX157" s="12" t="s">
        <v>78</v>
      </c>
      <c r="AY157" s="146" t="s">
        <v>134</v>
      </c>
    </row>
    <row r="158" spans="2:51" s="12" customFormat="1" ht="12">
      <c r="B158" s="144"/>
      <c r="D158" s="145" t="s">
        <v>145</v>
      </c>
      <c r="E158" s="146" t="s">
        <v>1</v>
      </c>
      <c r="F158" s="147" t="s">
        <v>170</v>
      </c>
      <c r="H158" s="148">
        <v>2.88</v>
      </c>
      <c r="I158" s="149"/>
      <c r="L158" s="144"/>
      <c r="M158" s="150"/>
      <c r="T158" s="151"/>
      <c r="AT158" s="146" t="s">
        <v>145</v>
      </c>
      <c r="AU158" s="146" t="s">
        <v>143</v>
      </c>
      <c r="AV158" s="12" t="s">
        <v>143</v>
      </c>
      <c r="AW158" s="12" t="s">
        <v>33</v>
      </c>
      <c r="AX158" s="12" t="s">
        <v>78</v>
      </c>
      <c r="AY158" s="146" t="s">
        <v>134</v>
      </c>
    </row>
    <row r="159" spans="2:51" s="13" customFormat="1" ht="12">
      <c r="B159" s="152"/>
      <c r="D159" s="145" t="s">
        <v>145</v>
      </c>
      <c r="E159" s="153" t="s">
        <v>1</v>
      </c>
      <c r="F159" s="154" t="s">
        <v>148</v>
      </c>
      <c r="H159" s="155">
        <v>327.36</v>
      </c>
      <c r="I159" s="156"/>
      <c r="L159" s="152"/>
      <c r="M159" s="157"/>
      <c r="T159" s="158"/>
      <c r="AT159" s="153" t="s">
        <v>145</v>
      </c>
      <c r="AU159" s="153" t="s">
        <v>143</v>
      </c>
      <c r="AV159" s="13" t="s">
        <v>142</v>
      </c>
      <c r="AW159" s="13" t="s">
        <v>33</v>
      </c>
      <c r="AX159" s="13" t="s">
        <v>86</v>
      </c>
      <c r="AY159" s="153" t="s">
        <v>134</v>
      </c>
    </row>
    <row r="160" spans="2:65" s="1" customFormat="1" ht="37.9" customHeight="1">
      <c r="B160" s="31"/>
      <c r="C160" s="131" t="s">
        <v>142</v>
      </c>
      <c r="D160" s="131" t="s">
        <v>137</v>
      </c>
      <c r="E160" s="132" t="s">
        <v>171</v>
      </c>
      <c r="F160" s="133" t="s">
        <v>172</v>
      </c>
      <c r="G160" s="134" t="s">
        <v>173</v>
      </c>
      <c r="H160" s="135">
        <v>13</v>
      </c>
      <c r="I160" s="136"/>
      <c r="J160" s="137">
        <f>ROUND(I160*H160,2)</f>
        <v>0</v>
      </c>
      <c r="K160" s="133" t="s">
        <v>141</v>
      </c>
      <c r="L160" s="31"/>
      <c r="M160" s="138" t="s">
        <v>1</v>
      </c>
      <c r="N160" s="139" t="s">
        <v>44</v>
      </c>
      <c r="P160" s="140">
        <f>O160*H160</f>
        <v>0</v>
      </c>
      <c r="Q160" s="140">
        <v>0.0102</v>
      </c>
      <c r="R160" s="140">
        <f>Q160*H160</f>
        <v>0.1326</v>
      </c>
      <c r="S160" s="140">
        <v>0</v>
      </c>
      <c r="T160" s="141">
        <f>S160*H160</f>
        <v>0</v>
      </c>
      <c r="AR160" s="142" t="s">
        <v>142</v>
      </c>
      <c r="AT160" s="142" t="s">
        <v>137</v>
      </c>
      <c r="AU160" s="142" t="s">
        <v>143</v>
      </c>
      <c r="AY160" s="16" t="s">
        <v>134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6" t="s">
        <v>143</v>
      </c>
      <c r="BK160" s="143">
        <f>ROUND(I160*H160,2)</f>
        <v>0</v>
      </c>
      <c r="BL160" s="16" t="s">
        <v>142</v>
      </c>
      <c r="BM160" s="142" t="s">
        <v>174</v>
      </c>
    </row>
    <row r="161" spans="2:51" s="14" customFormat="1" ht="12">
      <c r="B161" s="159"/>
      <c r="D161" s="145" t="s">
        <v>145</v>
      </c>
      <c r="E161" s="160" t="s">
        <v>1</v>
      </c>
      <c r="F161" s="161" t="s">
        <v>175</v>
      </c>
      <c r="H161" s="160" t="s">
        <v>1</v>
      </c>
      <c r="I161" s="162"/>
      <c r="L161" s="159"/>
      <c r="M161" s="163"/>
      <c r="T161" s="164"/>
      <c r="AT161" s="160" t="s">
        <v>145</v>
      </c>
      <c r="AU161" s="160" t="s">
        <v>143</v>
      </c>
      <c r="AV161" s="14" t="s">
        <v>86</v>
      </c>
      <c r="AW161" s="14" t="s">
        <v>33</v>
      </c>
      <c r="AX161" s="14" t="s">
        <v>78</v>
      </c>
      <c r="AY161" s="160" t="s">
        <v>134</v>
      </c>
    </row>
    <row r="162" spans="2:51" s="12" customFormat="1" ht="12">
      <c r="B162" s="144"/>
      <c r="D162" s="145" t="s">
        <v>145</v>
      </c>
      <c r="E162" s="146" t="s">
        <v>1</v>
      </c>
      <c r="F162" s="147" t="s">
        <v>176</v>
      </c>
      <c r="H162" s="148">
        <v>13</v>
      </c>
      <c r="I162" s="149"/>
      <c r="L162" s="144"/>
      <c r="M162" s="150"/>
      <c r="T162" s="151"/>
      <c r="AT162" s="146" t="s">
        <v>145</v>
      </c>
      <c r="AU162" s="146" t="s">
        <v>143</v>
      </c>
      <c r="AV162" s="12" t="s">
        <v>143</v>
      </c>
      <c r="AW162" s="12" t="s">
        <v>33</v>
      </c>
      <c r="AX162" s="12" t="s">
        <v>86</v>
      </c>
      <c r="AY162" s="146" t="s">
        <v>134</v>
      </c>
    </row>
    <row r="163" spans="2:65" s="1" customFormat="1" ht="37.9" customHeight="1">
      <c r="B163" s="31"/>
      <c r="C163" s="131" t="s">
        <v>177</v>
      </c>
      <c r="D163" s="131" t="s">
        <v>137</v>
      </c>
      <c r="E163" s="132" t="s">
        <v>178</v>
      </c>
      <c r="F163" s="133" t="s">
        <v>179</v>
      </c>
      <c r="G163" s="134" t="s">
        <v>173</v>
      </c>
      <c r="H163" s="135">
        <v>3</v>
      </c>
      <c r="I163" s="136"/>
      <c r="J163" s="137">
        <f>ROUND(I163*H163,2)</f>
        <v>0</v>
      </c>
      <c r="K163" s="133" t="s">
        <v>141</v>
      </c>
      <c r="L163" s="31"/>
      <c r="M163" s="138" t="s">
        <v>1</v>
      </c>
      <c r="N163" s="139" t="s">
        <v>44</v>
      </c>
      <c r="P163" s="140">
        <f>O163*H163</f>
        <v>0</v>
      </c>
      <c r="Q163" s="140">
        <v>0.0415</v>
      </c>
      <c r="R163" s="140">
        <f>Q163*H163</f>
        <v>0.1245</v>
      </c>
      <c r="S163" s="140">
        <v>0</v>
      </c>
      <c r="T163" s="141">
        <f>S163*H163</f>
        <v>0</v>
      </c>
      <c r="AR163" s="142" t="s">
        <v>142</v>
      </c>
      <c r="AT163" s="142" t="s">
        <v>137</v>
      </c>
      <c r="AU163" s="142" t="s">
        <v>143</v>
      </c>
      <c r="AY163" s="16" t="s">
        <v>134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6" t="s">
        <v>143</v>
      </c>
      <c r="BK163" s="143">
        <f>ROUND(I163*H163,2)</f>
        <v>0</v>
      </c>
      <c r="BL163" s="16" t="s">
        <v>142</v>
      </c>
      <c r="BM163" s="142" t="s">
        <v>180</v>
      </c>
    </row>
    <row r="164" spans="2:51" s="14" customFormat="1" ht="12">
      <c r="B164" s="159"/>
      <c r="D164" s="145" t="s">
        <v>145</v>
      </c>
      <c r="E164" s="160" t="s">
        <v>1</v>
      </c>
      <c r="F164" s="161" t="s">
        <v>181</v>
      </c>
      <c r="H164" s="160" t="s">
        <v>1</v>
      </c>
      <c r="I164" s="162"/>
      <c r="L164" s="159"/>
      <c r="M164" s="163"/>
      <c r="T164" s="164"/>
      <c r="AT164" s="160" t="s">
        <v>145</v>
      </c>
      <c r="AU164" s="160" t="s">
        <v>143</v>
      </c>
      <c r="AV164" s="14" t="s">
        <v>86</v>
      </c>
      <c r="AW164" s="14" t="s">
        <v>33</v>
      </c>
      <c r="AX164" s="14" t="s">
        <v>78</v>
      </c>
      <c r="AY164" s="160" t="s">
        <v>134</v>
      </c>
    </row>
    <row r="165" spans="2:51" s="12" customFormat="1" ht="12">
      <c r="B165" s="144"/>
      <c r="D165" s="145" t="s">
        <v>145</v>
      </c>
      <c r="E165" s="146" t="s">
        <v>1</v>
      </c>
      <c r="F165" s="147" t="s">
        <v>135</v>
      </c>
      <c r="H165" s="148">
        <v>3</v>
      </c>
      <c r="I165" s="149"/>
      <c r="L165" s="144"/>
      <c r="M165" s="150"/>
      <c r="T165" s="151"/>
      <c r="AT165" s="146" t="s">
        <v>145</v>
      </c>
      <c r="AU165" s="146" t="s">
        <v>143</v>
      </c>
      <c r="AV165" s="12" t="s">
        <v>143</v>
      </c>
      <c r="AW165" s="12" t="s">
        <v>33</v>
      </c>
      <c r="AX165" s="12" t="s">
        <v>86</v>
      </c>
      <c r="AY165" s="146" t="s">
        <v>134</v>
      </c>
    </row>
    <row r="166" spans="2:65" s="1" customFormat="1" ht="33" customHeight="1">
      <c r="B166" s="31"/>
      <c r="C166" s="131" t="s">
        <v>149</v>
      </c>
      <c r="D166" s="131" t="s">
        <v>137</v>
      </c>
      <c r="E166" s="132" t="s">
        <v>182</v>
      </c>
      <c r="F166" s="133" t="s">
        <v>183</v>
      </c>
      <c r="G166" s="134" t="s">
        <v>140</v>
      </c>
      <c r="H166" s="135">
        <v>15.105</v>
      </c>
      <c r="I166" s="136"/>
      <c r="J166" s="137">
        <f>ROUND(I166*H166,2)</f>
        <v>0</v>
      </c>
      <c r="K166" s="133" t="s">
        <v>141</v>
      </c>
      <c r="L166" s="31"/>
      <c r="M166" s="138" t="s">
        <v>1</v>
      </c>
      <c r="N166" s="139" t="s">
        <v>44</v>
      </c>
      <c r="P166" s="140">
        <f>O166*H166</f>
        <v>0</v>
      </c>
      <c r="Q166" s="140">
        <v>0.00441</v>
      </c>
      <c r="R166" s="140">
        <f>Q166*H166</f>
        <v>0.06661305</v>
      </c>
      <c r="S166" s="140">
        <v>0</v>
      </c>
      <c r="T166" s="141">
        <f>S166*H166</f>
        <v>0</v>
      </c>
      <c r="AR166" s="142" t="s">
        <v>142</v>
      </c>
      <c r="AT166" s="142" t="s">
        <v>137</v>
      </c>
      <c r="AU166" s="142" t="s">
        <v>143</v>
      </c>
      <c r="AY166" s="16" t="s">
        <v>134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6" t="s">
        <v>143</v>
      </c>
      <c r="BK166" s="143">
        <f>ROUND(I166*H166,2)</f>
        <v>0</v>
      </c>
      <c r="BL166" s="16" t="s">
        <v>142</v>
      </c>
      <c r="BM166" s="142" t="s">
        <v>184</v>
      </c>
    </row>
    <row r="167" spans="2:51" s="12" customFormat="1" ht="12">
      <c r="B167" s="144"/>
      <c r="D167" s="145" t="s">
        <v>145</v>
      </c>
      <c r="E167" s="146" t="s">
        <v>1</v>
      </c>
      <c r="F167" s="147" t="s">
        <v>185</v>
      </c>
      <c r="H167" s="148">
        <v>9.975</v>
      </c>
      <c r="I167" s="149"/>
      <c r="L167" s="144"/>
      <c r="M167" s="150"/>
      <c r="T167" s="151"/>
      <c r="AT167" s="146" t="s">
        <v>145</v>
      </c>
      <c r="AU167" s="146" t="s">
        <v>143</v>
      </c>
      <c r="AV167" s="12" t="s">
        <v>143</v>
      </c>
      <c r="AW167" s="12" t="s">
        <v>33</v>
      </c>
      <c r="AX167" s="12" t="s">
        <v>78</v>
      </c>
      <c r="AY167" s="146" t="s">
        <v>134</v>
      </c>
    </row>
    <row r="168" spans="2:51" s="12" customFormat="1" ht="12">
      <c r="B168" s="144"/>
      <c r="D168" s="145" t="s">
        <v>145</v>
      </c>
      <c r="E168" s="146" t="s">
        <v>1</v>
      </c>
      <c r="F168" s="147" t="s">
        <v>186</v>
      </c>
      <c r="H168" s="148">
        <v>5.13</v>
      </c>
      <c r="I168" s="149"/>
      <c r="L168" s="144"/>
      <c r="M168" s="150"/>
      <c r="T168" s="151"/>
      <c r="AT168" s="146" t="s">
        <v>145</v>
      </c>
      <c r="AU168" s="146" t="s">
        <v>143</v>
      </c>
      <c r="AV168" s="12" t="s">
        <v>143</v>
      </c>
      <c r="AW168" s="12" t="s">
        <v>33</v>
      </c>
      <c r="AX168" s="12" t="s">
        <v>78</v>
      </c>
      <c r="AY168" s="146" t="s">
        <v>134</v>
      </c>
    </row>
    <row r="169" spans="2:51" s="13" customFormat="1" ht="12">
      <c r="B169" s="152"/>
      <c r="D169" s="145" t="s">
        <v>145</v>
      </c>
      <c r="E169" s="153" t="s">
        <v>1</v>
      </c>
      <c r="F169" s="154" t="s">
        <v>148</v>
      </c>
      <c r="H169" s="155">
        <v>15.105</v>
      </c>
      <c r="I169" s="156"/>
      <c r="L169" s="152"/>
      <c r="M169" s="157"/>
      <c r="T169" s="158"/>
      <c r="AT169" s="153" t="s">
        <v>145</v>
      </c>
      <c r="AU169" s="153" t="s">
        <v>143</v>
      </c>
      <c r="AV169" s="13" t="s">
        <v>142</v>
      </c>
      <c r="AW169" s="13" t="s">
        <v>33</v>
      </c>
      <c r="AX169" s="13" t="s">
        <v>86</v>
      </c>
      <c r="AY169" s="153" t="s">
        <v>134</v>
      </c>
    </row>
    <row r="170" spans="2:65" s="1" customFormat="1" ht="24.2" customHeight="1">
      <c r="B170" s="31"/>
      <c r="C170" s="131" t="s">
        <v>187</v>
      </c>
      <c r="D170" s="131" t="s">
        <v>137</v>
      </c>
      <c r="E170" s="132" t="s">
        <v>188</v>
      </c>
      <c r="F170" s="133" t="s">
        <v>189</v>
      </c>
      <c r="G170" s="134" t="s">
        <v>190</v>
      </c>
      <c r="H170" s="135">
        <v>0.098</v>
      </c>
      <c r="I170" s="136"/>
      <c r="J170" s="137">
        <f>ROUND(I170*H170,2)</f>
        <v>0</v>
      </c>
      <c r="K170" s="133" t="s">
        <v>141</v>
      </c>
      <c r="L170" s="31"/>
      <c r="M170" s="138" t="s">
        <v>1</v>
      </c>
      <c r="N170" s="139" t="s">
        <v>44</v>
      </c>
      <c r="P170" s="140">
        <f>O170*H170</f>
        <v>0</v>
      </c>
      <c r="Q170" s="140">
        <v>2.25634</v>
      </c>
      <c r="R170" s="140">
        <f>Q170*H170</f>
        <v>0.22112131999999998</v>
      </c>
      <c r="S170" s="140">
        <v>0</v>
      </c>
      <c r="T170" s="141">
        <f>S170*H170</f>
        <v>0</v>
      </c>
      <c r="AR170" s="142" t="s">
        <v>142</v>
      </c>
      <c r="AT170" s="142" t="s">
        <v>137</v>
      </c>
      <c r="AU170" s="142" t="s">
        <v>143</v>
      </c>
      <c r="AY170" s="16" t="s">
        <v>134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6" t="s">
        <v>143</v>
      </c>
      <c r="BK170" s="143">
        <f>ROUND(I170*H170,2)</f>
        <v>0</v>
      </c>
      <c r="BL170" s="16" t="s">
        <v>142</v>
      </c>
      <c r="BM170" s="142" t="s">
        <v>191</v>
      </c>
    </row>
    <row r="171" spans="2:51" s="12" customFormat="1" ht="12">
      <c r="B171" s="144"/>
      <c r="D171" s="145" t="s">
        <v>145</v>
      </c>
      <c r="E171" s="146" t="s">
        <v>1</v>
      </c>
      <c r="F171" s="147" t="s">
        <v>192</v>
      </c>
      <c r="H171" s="148">
        <v>0.098</v>
      </c>
      <c r="I171" s="149"/>
      <c r="L171" s="144"/>
      <c r="M171" s="150"/>
      <c r="T171" s="151"/>
      <c r="AT171" s="146" t="s">
        <v>145</v>
      </c>
      <c r="AU171" s="146" t="s">
        <v>143</v>
      </c>
      <c r="AV171" s="12" t="s">
        <v>143</v>
      </c>
      <c r="AW171" s="12" t="s">
        <v>33</v>
      </c>
      <c r="AX171" s="12" t="s">
        <v>86</v>
      </c>
      <c r="AY171" s="146" t="s">
        <v>134</v>
      </c>
    </row>
    <row r="172" spans="2:65" s="1" customFormat="1" ht="37.9" customHeight="1">
      <c r="B172" s="31"/>
      <c r="C172" s="131" t="s">
        <v>193</v>
      </c>
      <c r="D172" s="131" t="s">
        <v>137</v>
      </c>
      <c r="E172" s="132" t="s">
        <v>194</v>
      </c>
      <c r="F172" s="133" t="s">
        <v>195</v>
      </c>
      <c r="G172" s="134" t="s">
        <v>140</v>
      </c>
      <c r="H172" s="135">
        <v>15.94</v>
      </c>
      <c r="I172" s="136"/>
      <c r="J172" s="137">
        <f>ROUND(I172*H172,2)</f>
        <v>0</v>
      </c>
      <c r="K172" s="133" t="s">
        <v>141</v>
      </c>
      <c r="L172" s="31"/>
      <c r="M172" s="138" t="s">
        <v>1</v>
      </c>
      <c r="N172" s="139" t="s">
        <v>44</v>
      </c>
      <c r="P172" s="140">
        <f>O172*H172</f>
        <v>0</v>
      </c>
      <c r="Q172" s="140">
        <v>0.0612</v>
      </c>
      <c r="R172" s="140">
        <f>Q172*H172</f>
        <v>0.975528</v>
      </c>
      <c r="S172" s="140">
        <v>0</v>
      </c>
      <c r="T172" s="141">
        <f>S172*H172</f>
        <v>0</v>
      </c>
      <c r="AR172" s="142" t="s">
        <v>142</v>
      </c>
      <c r="AT172" s="142" t="s">
        <v>137</v>
      </c>
      <c r="AU172" s="142" t="s">
        <v>143</v>
      </c>
      <c r="AY172" s="16" t="s">
        <v>134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6" t="s">
        <v>143</v>
      </c>
      <c r="BK172" s="143">
        <f>ROUND(I172*H172,2)</f>
        <v>0</v>
      </c>
      <c r="BL172" s="16" t="s">
        <v>142</v>
      </c>
      <c r="BM172" s="142" t="s">
        <v>196</v>
      </c>
    </row>
    <row r="173" spans="2:51" s="14" customFormat="1" ht="12">
      <c r="B173" s="159"/>
      <c r="D173" s="145" t="s">
        <v>145</v>
      </c>
      <c r="E173" s="160" t="s">
        <v>1</v>
      </c>
      <c r="F173" s="161" t="s">
        <v>159</v>
      </c>
      <c r="H173" s="160" t="s">
        <v>1</v>
      </c>
      <c r="I173" s="162"/>
      <c r="L173" s="159"/>
      <c r="M173" s="163"/>
      <c r="T173" s="164"/>
      <c r="AT173" s="160" t="s">
        <v>145</v>
      </c>
      <c r="AU173" s="160" t="s">
        <v>143</v>
      </c>
      <c r="AV173" s="14" t="s">
        <v>86</v>
      </c>
      <c r="AW173" s="14" t="s">
        <v>33</v>
      </c>
      <c r="AX173" s="14" t="s">
        <v>78</v>
      </c>
      <c r="AY173" s="160" t="s">
        <v>134</v>
      </c>
    </row>
    <row r="174" spans="2:51" s="12" customFormat="1" ht="12">
      <c r="B174" s="144"/>
      <c r="D174" s="145" t="s">
        <v>145</v>
      </c>
      <c r="E174" s="146" t="s">
        <v>1</v>
      </c>
      <c r="F174" s="147" t="s">
        <v>197</v>
      </c>
      <c r="H174" s="148">
        <v>10.71</v>
      </c>
      <c r="I174" s="149"/>
      <c r="L174" s="144"/>
      <c r="M174" s="150"/>
      <c r="T174" s="151"/>
      <c r="AT174" s="146" t="s">
        <v>145</v>
      </c>
      <c r="AU174" s="146" t="s">
        <v>143</v>
      </c>
      <c r="AV174" s="12" t="s">
        <v>143</v>
      </c>
      <c r="AW174" s="12" t="s">
        <v>33</v>
      </c>
      <c r="AX174" s="12" t="s">
        <v>78</v>
      </c>
      <c r="AY174" s="146" t="s">
        <v>134</v>
      </c>
    </row>
    <row r="175" spans="2:51" s="14" customFormat="1" ht="12">
      <c r="B175" s="159"/>
      <c r="D175" s="145" t="s">
        <v>145</v>
      </c>
      <c r="E175" s="160" t="s">
        <v>1</v>
      </c>
      <c r="F175" s="161" t="s">
        <v>163</v>
      </c>
      <c r="H175" s="160" t="s">
        <v>1</v>
      </c>
      <c r="I175" s="162"/>
      <c r="L175" s="159"/>
      <c r="M175" s="163"/>
      <c r="T175" s="164"/>
      <c r="AT175" s="160" t="s">
        <v>145</v>
      </c>
      <c r="AU175" s="160" t="s">
        <v>143</v>
      </c>
      <c r="AV175" s="14" t="s">
        <v>86</v>
      </c>
      <c r="AW175" s="14" t="s">
        <v>33</v>
      </c>
      <c r="AX175" s="14" t="s">
        <v>78</v>
      </c>
      <c r="AY175" s="160" t="s">
        <v>134</v>
      </c>
    </row>
    <row r="176" spans="2:51" s="12" customFormat="1" ht="12">
      <c r="B176" s="144"/>
      <c r="D176" s="145" t="s">
        <v>145</v>
      </c>
      <c r="E176" s="146" t="s">
        <v>1</v>
      </c>
      <c r="F176" s="147" t="s">
        <v>198</v>
      </c>
      <c r="H176" s="148">
        <v>2.24</v>
      </c>
      <c r="I176" s="149"/>
      <c r="L176" s="144"/>
      <c r="M176" s="150"/>
      <c r="T176" s="151"/>
      <c r="AT176" s="146" t="s">
        <v>145</v>
      </c>
      <c r="AU176" s="146" t="s">
        <v>143</v>
      </c>
      <c r="AV176" s="12" t="s">
        <v>143</v>
      </c>
      <c r="AW176" s="12" t="s">
        <v>33</v>
      </c>
      <c r="AX176" s="12" t="s">
        <v>78</v>
      </c>
      <c r="AY176" s="146" t="s">
        <v>134</v>
      </c>
    </row>
    <row r="177" spans="2:51" s="14" customFormat="1" ht="12">
      <c r="B177" s="159"/>
      <c r="D177" s="145" t="s">
        <v>145</v>
      </c>
      <c r="E177" s="160" t="s">
        <v>1</v>
      </c>
      <c r="F177" s="161" t="s">
        <v>167</v>
      </c>
      <c r="H177" s="160" t="s">
        <v>1</v>
      </c>
      <c r="I177" s="162"/>
      <c r="L177" s="159"/>
      <c r="M177" s="163"/>
      <c r="T177" s="164"/>
      <c r="AT177" s="160" t="s">
        <v>145</v>
      </c>
      <c r="AU177" s="160" t="s">
        <v>143</v>
      </c>
      <c r="AV177" s="14" t="s">
        <v>86</v>
      </c>
      <c r="AW177" s="14" t="s">
        <v>33</v>
      </c>
      <c r="AX177" s="14" t="s">
        <v>78</v>
      </c>
      <c r="AY177" s="160" t="s">
        <v>134</v>
      </c>
    </row>
    <row r="178" spans="2:51" s="12" customFormat="1" ht="12">
      <c r="B178" s="144"/>
      <c r="D178" s="145" t="s">
        <v>145</v>
      </c>
      <c r="E178" s="146" t="s">
        <v>1</v>
      </c>
      <c r="F178" s="147" t="s">
        <v>199</v>
      </c>
      <c r="H178" s="148">
        <v>4.14</v>
      </c>
      <c r="I178" s="149"/>
      <c r="L178" s="144"/>
      <c r="M178" s="150"/>
      <c r="T178" s="151"/>
      <c r="AT178" s="146" t="s">
        <v>145</v>
      </c>
      <c r="AU178" s="146" t="s">
        <v>143</v>
      </c>
      <c r="AV178" s="12" t="s">
        <v>143</v>
      </c>
      <c r="AW178" s="12" t="s">
        <v>33</v>
      </c>
      <c r="AX178" s="12" t="s">
        <v>78</v>
      </c>
      <c r="AY178" s="146" t="s">
        <v>134</v>
      </c>
    </row>
    <row r="179" spans="2:51" s="14" customFormat="1" ht="12">
      <c r="B179" s="159"/>
      <c r="D179" s="145" t="s">
        <v>145</v>
      </c>
      <c r="E179" s="160" t="s">
        <v>1</v>
      </c>
      <c r="F179" s="161" t="s">
        <v>200</v>
      </c>
      <c r="H179" s="160" t="s">
        <v>1</v>
      </c>
      <c r="I179" s="162"/>
      <c r="L179" s="159"/>
      <c r="M179" s="163"/>
      <c r="T179" s="164"/>
      <c r="AT179" s="160" t="s">
        <v>145</v>
      </c>
      <c r="AU179" s="160" t="s">
        <v>143</v>
      </c>
      <c r="AV179" s="14" t="s">
        <v>86</v>
      </c>
      <c r="AW179" s="14" t="s">
        <v>33</v>
      </c>
      <c r="AX179" s="14" t="s">
        <v>78</v>
      </c>
      <c r="AY179" s="160" t="s">
        <v>134</v>
      </c>
    </row>
    <row r="180" spans="2:51" s="12" customFormat="1" ht="12">
      <c r="B180" s="144"/>
      <c r="D180" s="145" t="s">
        <v>145</v>
      </c>
      <c r="E180" s="146" t="s">
        <v>1</v>
      </c>
      <c r="F180" s="147" t="s">
        <v>201</v>
      </c>
      <c r="H180" s="148">
        <v>-1.15</v>
      </c>
      <c r="I180" s="149"/>
      <c r="L180" s="144"/>
      <c r="M180" s="150"/>
      <c r="T180" s="151"/>
      <c r="AT180" s="146" t="s">
        <v>145</v>
      </c>
      <c r="AU180" s="146" t="s">
        <v>143</v>
      </c>
      <c r="AV180" s="12" t="s">
        <v>143</v>
      </c>
      <c r="AW180" s="12" t="s">
        <v>33</v>
      </c>
      <c r="AX180" s="12" t="s">
        <v>78</v>
      </c>
      <c r="AY180" s="146" t="s">
        <v>134</v>
      </c>
    </row>
    <row r="181" spans="2:51" s="13" customFormat="1" ht="12">
      <c r="B181" s="152"/>
      <c r="D181" s="145" t="s">
        <v>145</v>
      </c>
      <c r="E181" s="153" t="s">
        <v>1</v>
      </c>
      <c r="F181" s="154" t="s">
        <v>148</v>
      </c>
      <c r="H181" s="155">
        <v>15.94</v>
      </c>
      <c r="I181" s="156"/>
      <c r="L181" s="152"/>
      <c r="M181" s="157"/>
      <c r="T181" s="158"/>
      <c r="AT181" s="153" t="s">
        <v>145</v>
      </c>
      <c r="AU181" s="153" t="s">
        <v>143</v>
      </c>
      <c r="AV181" s="13" t="s">
        <v>142</v>
      </c>
      <c r="AW181" s="13" t="s">
        <v>33</v>
      </c>
      <c r="AX181" s="13" t="s">
        <v>86</v>
      </c>
      <c r="AY181" s="153" t="s">
        <v>134</v>
      </c>
    </row>
    <row r="182" spans="2:63" s="11" customFormat="1" ht="22.9" customHeight="1">
      <c r="B182" s="119"/>
      <c r="D182" s="120" t="s">
        <v>77</v>
      </c>
      <c r="E182" s="129" t="s">
        <v>202</v>
      </c>
      <c r="F182" s="129" t="s">
        <v>203</v>
      </c>
      <c r="I182" s="122"/>
      <c r="J182" s="130">
        <f>BK182</f>
        <v>0</v>
      </c>
      <c r="L182" s="119"/>
      <c r="M182" s="124"/>
      <c r="P182" s="125">
        <f>SUM(P183:P218)</f>
        <v>0</v>
      </c>
      <c r="R182" s="125">
        <f>SUM(R183:R218)</f>
        <v>0</v>
      </c>
      <c r="T182" s="126">
        <f>SUM(T183:T218)</f>
        <v>3.2974500000000004</v>
      </c>
      <c r="AR182" s="120" t="s">
        <v>86</v>
      </c>
      <c r="AT182" s="127" t="s">
        <v>77</v>
      </c>
      <c r="AU182" s="127" t="s">
        <v>86</v>
      </c>
      <c r="AY182" s="120" t="s">
        <v>134</v>
      </c>
      <c r="BK182" s="128">
        <f>SUM(BK183:BK218)</f>
        <v>0</v>
      </c>
    </row>
    <row r="183" spans="2:65" s="1" customFormat="1" ht="16.5" customHeight="1">
      <c r="B183" s="31"/>
      <c r="C183" s="131" t="s">
        <v>202</v>
      </c>
      <c r="D183" s="131" t="s">
        <v>137</v>
      </c>
      <c r="E183" s="132" t="s">
        <v>204</v>
      </c>
      <c r="F183" s="133" t="s">
        <v>205</v>
      </c>
      <c r="G183" s="134" t="s">
        <v>140</v>
      </c>
      <c r="H183" s="135">
        <v>64.92</v>
      </c>
      <c r="I183" s="136"/>
      <c r="J183" s="137">
        <f>ROUND(I183*H183,2)</f>
        <v>0</v>
      </c>
      <c r="K183" s="133" t="s">
        <v>141</v>
      </c>
      <c r="L183" s="31"/>
      <c r="M183" s="138" t="s">
        <v>1</v>
      </c>
      <c r="N183" s="139" t="s">
        <v>44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142</v>
      </c>
      <c r="AT183" s="142" t="s">
        <v>137</v>
      </c>
      <c r="AU183" s="142" t="s">
        <v>143</v>
      </c>
      <c r="AY183" s="16" t="s">
        <v>134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6" t="s">
        <v>143</v>
      </c>
      <c r="BK183" s="143">
        <f>ROUND(I183*H183,2)</f>
        <v>0</v>
      </c>
      <c r="BL183" s="16" t="s">
        <v>142</v>
      </c>
      <c r="BM183" s="142" t="s">
        <v>206</v>
      </c>
    </row>
    <row r="184" spans="2:51" s="12" customFormat="1" ht="12">
      <c r="B184" s="144"/>
      <c r="D184" s="145" t="s">
        <v>145</v>
      </c>
      <c r="E184" s="146" t="s">
        <v>1</v>
      </c>
      <c r="F184" s="147" t="s">
        <v>207</v>
      </c>
      <c r="H184" s="148">
        <v>35.97</v>
      </c>
      <c r="I184" s="149"/>
      <c r="L184" s="144"/>
      <c r="M184" s="150"/>
      <c r="T184" s="151"/>
      <c r="AT184" s="146" t="s">
        <v>145</v>
      </c>
      <c r="AU184" s="146" t="s">
        <v>143</v>
      </c>
      <c r="AV184" s="12" t="s">
        <v>143</v>
      </c>
      <c r="AW184" s="12" t="s">
        <v>33</v>
      </c>
      <c r="AX184" s="12" t="s">
        <v>78</v>
      </c>
      <c r="AY184" s="146" t="s">
        <v>134</v>
      </c>
    </row>
    <row r="185" spans="2:51" s="12" customFormat="1" ht="12">
      <c r="B185" s="144"/>
      <c r="D185" s="145" t="s">
        <v>145</v>
      </c>
      <c r="E185" s="146" t="s">
        <v>1</v>
      </c>
      <c r="F185" s="147" t="s">
        <v>208</v>
      </c>
      <c r="H185" s="148">
        <v>8.91</v>
      </c>
      <c r="I185" s="149"/>
      <c r="L185" s="144"/>
      <c r="M185" s="150"/>
      <c r="T185" s="151"/>
      <c r="AT185" s="146" t="s">
        <v>145</v>
      </c>
      <c r="AU185" s="146" t="s">
        <v>143</v>
      </c>
      <c r="AV185" s="12" t="s">
        <v>143</v>
      </c>
      <c r="AW185" s="12" t="s">
        <v>33</v>
      </c>
      <c r="AX185" s="12" t="s">
        <v>78</v>
      </c>
      <c r="AY185" s="146" t="s">
        <v>134</v>
      </c>
    </row>
    <row r="186" spans="2:51" s="12" customFormat="1" ht="12">
      <c r="B186" s="144"/>
      <c r="D186" s="145" t="s">
        <v>145</v>
      </c>
      <c r="E186" s="146" t="s">
        <v>1</v>
      </c>
      <c r="F186" s="147" t="s">
        <v>209</v>
      </c>
      <c r="H186" s="148">
        <v>20.04</v>
      </c>
      <c r="I186" s="149"/>
      <c r="L186" s="144"/>
      <c r="M186" s="150"/>
      <c r="T186" s="151"/>
      <c r="AT186" s="146" t="s">
        <v>145</v>
      </c>
      <c r="AU186" s="146" t="s">
        <v>143</v>
      </c>
      <c r="AV186" s="12" t="s">
        <v>143</v>
      </c>
      <c r="AW186" s="12" t="s">
        <v>33</v>
      </c>
      <c r="AX186" s="12" t="s">
        <v>78</v>
      </c>
      <c r="AY186" s="146" t="s">
        <v>134</v>
      </c>
    </row>
    <row r="187" spans="2:51" s="13" customFormat="1" ht="12">
      <c r="B187" s="152"/>
      <c r="D187" s="145" t="s">
        <v>145</v>
      </c>
      <c r="E187" s="153" t="s">
        <v>1</v>
      </c>
      <c r="F187" s="154" t="s">
        <v>148</v>
      </c>
      <c r="H187" s="155">
        <v>64.92</v>
      </c>
      <c r="I187" s="156"/>
      <c r="L187" s="152"/>
      <c r="M187" s="157"/>
      <c r="T187" s="158"/>
      <c r="AT187" s="153" t="s">
        <v>145</v>
      </c>
      <c r="AU187" s="153" t="s">
        <v>143</v>
      </c>
      <c r="AV187" s="13" t="s">
        <v>142</v>
      </c>
      <c r="AW187" s="13" t="s">
        <v>33</v>
      </c>
      <c r="AX187" s="13" t="s">
        <v>86</v>
      </c>
      <c r="AY187" s="153" t="s">
        <v>134</v>
      </c>
    </row>
    <row r="188" spans="2:65" s="1" customFormat="1" ht="24.2" customHeight="1">
      <c r="B188" s="31"/>
      <c r="C188" s="131" t="s">
        <v>210</v>
      </c>
      <c r="D188" s="131" t="s">
        <v>137</v>
      </c>
      <c r="E188" s="132" t="s">
        <v>211</v>
      </c>
      <c r="F188" s="133" t="s">
        <v>212</v>
      </c>
      <c r="G188" s="134" t="s">
        <v>140</v>
      </c>
      <c r="H188" s="135">
        <v>327.36</v>
      </c>
      <c r="I188" s="136"/>
      <c r="J188" s="137">
        <f>ROUND(I188*H188,2)</f>
        <v>0</v>
      </c>
      <c r="K188" s="133" t="s">
        <v>141</v>
      </c>
      <c r="L188" s="31"/>
      <c r="M188" s="138" t="s">
        <v>1</v>
      </c>
      <c r="N188" s="139" t="s">
        <v>44</v>
      </c>
      <c r="P188" s="140">
        <f>O188*H188</f>
        <v>0</v>
      </c>
      <c r="Q188" s="140">
        <v>0</v>
      </c>
      <c r="R188" s="140">
        <f>Q188*H188</f>
        <v>0</v>
      </c>
      <c r="S188" s="140">
        <v>0</v>
      </c>
      <c r="T188" s="141">
        <f>S188*H188</f>
        <v>0</v>
      </c>
      <c r="AR188" s="142" t="s">
        <v>142</v>
      </c>
      <c r="AT188" s="142" t="s">
        <v>137</v>
      </c>
      <c r="AU188" s="142" t="s">
        <v>143</v>
      </c>
      <c r="AY188" s="16" t="s">
        <v>134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6" t="s">
        <v>143</v>
      </c>
      <c r="BK188" s="143">
        <f>ROUND(I188*H188,2)</f>
        <v>0</v>
      </c>
      <c r="BL188" s="16" t="s">
        <v>142</v>
      </c>
      <c r="BM188" s="142" t="s">
        <v>213</v>
      </c>
    </row>
    <row r="189" spans="2:65" s="1" customFormat="1" ht="37.9" customHeight="1">
      <c r="B189" s="31"/>
      <c r="C189" s="131" t="s">
        <v>214</v>
      </c>
      <c r="D189" s="131" t="s">
        <v>137</v>
      </c>
      <c r="E189" s="132" t="s">
        <v>215</v>
      </c>
      <c r="F189" s="133" t="s">
        <v>216</v>
      </c>
      <c r="G189" s="134" t="s">
        <v>217</v>
      </c>
      <c r="H189" s="135">
        <v>17.1</v>
      </c>
      <c r="I189" s="136"/>
      <c r="J189" s="137">
        <f>ROUND(I189*H189,2)</f>
        <v>0</v>
      </c>
      <c r="K189" s="133" t="s">
        <v>141</v>
      </c>
      <c r="L189" s="31"/>
      <c r="M189" s="138" t="s">
        <v>1</v>
      </c>
      <c r="N189" s="139" t="s">
        <v>44</v>
      </c>
      <c r="P189" s="140">
        <f>O189*H189</f>
        <v>0</v>
      </c>
      <c r="Q189" s="140">
        <v>0</v>
      </c>
      <c r="R189" s="140">
        <f>Q189*H189</f>
        <v>0</v>
      </c>
      <c r="S189" s="140">
        <v>0.013</v>
      </c>
      <c r="T189" s="141">
        <f>S189*H189</f>
        <v>0.2223</v>
      </c>
      <c r="AR189" s="142" t="s">
        <v>142</v>
      </c>
      <c r="AT189" s="142" t="s">
        <v>137</v>
      </c>
      <c r="AU189" s="142" t="s">
        <v>143</v>
      </c>
      <c r="AY189" s="16" t="s">
        <v>134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6" t="s">
        <v>143</v>
      </c>
      <c r="BK189" s="143">
        <f>ROUND(I189*H189,2)</f>
        <v>0</v>
      </c>
      <c r="BL189" s="16" t="s">
        <v>142</v>
      </c>
      <c r="BM189" s="142" t="s">
        <v>218</v>
      </c>
    </row>
    <row r="190" spans="2:51" s="14" customFormat="1" ht="12">
      <c r="B190" s="159"/>
      <c r="D190" s="145" t="s">
        <v>145</v>
      </c>
      <c r="E190" s="160" t="s">
        <v>1</v>
      </c>
      <c r="F190" s="161" t="s">
        <v>219</v>
      </c>
      <c r="H190" s="160" t="s">
        <v>1</v>
      </c>
      <c r="I190" s="162"/>
      <c r="L190" s="159"/>
      <c r="M190" s="163"/>
      <c r="T190" s="164"/>
      <c r="AT190" s="160" t="s">
        <v>145</v>
      </c>
      <c r="AU190" s="160" t="s">
        <v>143</v>
      </c>
      <c r="AV190" s="14" t="s">
        <v>86</v>
      </c>
      <c r="AW190" s="14" t="s">
        <v>33</v>
      </c>
      <c r="AX190" s="14" t="s">
        <v>78</v>
      </c>
      <c r="AY190" s="160" t="s">
        <v>134</v>
      </c>
    </row>
    <row r="191" spans="2:51" s="12" customFormat="1" ht="12">
      <c r="B191" s="144"/>
      <c r="D191" s="145" t="s">
        <v>145</v>
      </c>
      <c r="E191" s="146" t="s">
        <v>1</v>
      </c>
      <c r="F191" s="147" t="s">
        <v>220</v>
      </c>
      <c r="H191" s="148">
        <v>17.1</v>
      </c>
      <c r="I191" s="149"/>
      <c r="L191" s="144"/>
      <c r="M191" s="150"/>
      <c r="T191" s="151"/>
      <c r="AT191" s="146" t="s">
        <v>145</v>
      </c>
      <c r="AU191" s="146" t="s">
        <v>143</v>
      </c>
      <c r="AV191" s="12" t="s">
        <v>143</v>
      </c>
      <c r="AW191" s="12" t="s">
        <v>33</v>
      </c>
      <c r="AX191" s="12" t="s">
        <v>78</v>
      </c>
      <c r="AY191" s="146" t="s">
        <v>134</v>
      </c>
    </row>
    <row r="192" spans="2:51" s="13" customFormat="1" ht="12">
      <c r="B192" s="152"/>
      <c r="D192" s="145" t="s">
        <v>145</v>
      </c>
      <c r="E192" s="153" t="s">
        <v>1</v>
      </c>
      <c r="F192" s="154" t="s">
        <v>148</v>
      </c>
      <c r="H192" s="155">
        <v>17.1</v>
      </c>
      <c r="I192" s="156"/>
      <c r="L192" s="152"/>
      <c r="M192" s="157"/>
      <c r="T192" s="158"/>
      <c r="AT192" s="153" t="s">
        <v>145</v>
      </c>
      <c r="AU192" s="153" t="s">
        <v>143</v>
      </c>
      <c r="AV192" s="13" t="s">
        <v>142</v>
      </c>
      <c r="AW192" s="13" t="s">
        <v>33</v>
      </c>
      <c r="AX192" s="13" t="s">
        <v>86</v>
      </c>
      <c r="AY192" s="153" t="s">
        <v>134</v>
      </c>
    </row>
    <row r="193" spans="2:65" s="1" customFormat="1" ht="37.9" customHeight="1">
      <c r="B193" s="31"/>
      <c r="C193" s="131" t="s">
        <v>221</v>
      </c>
      <c r="D193" s="131" t="s">
        <v>137</v>
      </c>
      <c r="E193" s="132" t="s">
        <v>222</v>
      </c>
      <c r="F193" s="133" t="s">
        <v>223</v>
      </c>
      <c r="G193" s="134" t="s">
        <v>217</v>
      </c>
      <c r="H193" s="135">
        <v>19.95</v>
      </c>
      <c r="I193" s="136"/>
      <c r="J193" s="137">
        <f>ROUND(I193*H193,2)</f>
        <v>0</v>
      </c>
      <c r="K193" s="133" t="s">
        <v>141</v>
      </c>
      <c r="L193" s="31"/>
      <c r="M193" s="138" t="s">
        <v>1</v>
      </c>
      <c r="N193" s="139" t="s">
        <v>44</v>
      </c>
      <c r="P193" s="140">
        <f>O193*H193</f>
        <v>0</v>
      </c>
      <c r="Q193" s="140">
        <v>0</v>
      </c>
      <c r="R193" s="140">
        <f>Q193*H193</f>
        <v>0</v>
      </c>
      <c r="S193" s="140">
        <v>0.027</v>
      </c>
      <c r="T193" s="141">
        <f>S193*H193</f>
        <v>0.53865</v>
      </c>
      <c r="AR193" s="142" t="s">
        <v>142</v>
      </c>
      <c r="AT193" s="142" t="s">
        <v>137</v>
      </c>
      <c r="AU193" s="142" t="s">
        <v>143</v>
      </c>
      <c r="AY193" s="16" t="s">
        <v>134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6" t="s">
        <v>143</v>
      </c>
      <c r="BK193" s="143">
        <f>ROUND(I193*H193,2)</f>
        <v>0</v>
      </c>
      <c r="BL193" s="16" t="s">
        <v>142</v>
      </c>
      <c r="BM193" s="142" t="s">
        <v>224</v>
      </c>
    </row>
    <row r="194" spans="2:51" s="14" customFormat="1" ht="12">
      <c r="B194" s="159"/>
      <c r="D194" s="145" t="s">
        <v>145</v>
      </c>
      <c r="E194" s="160" t="s">
        <v>1</v>
      </c>
      <c r="F194" s="161" t="s">
        <v>225</v>
      </c>
      <c r="H194" s="160" t="s">
        <v>1</v>
      </c>
      <c r="I194" s="162"/>
      <c r="L194" s="159"/>
      <c r="M194" s="163"/>
      <c r="T194" s="164"/>
      <c r="AT194" s="160" t="s">
        <v>145</v>
      </c>
      <c r="AU194" s="160" t="s">
        <v>143</v>
      </c>
      <c r="AV194" s="14" t="s">
        <v>86</v>
      </c>
      <c r="AW194" s="14" t="s">
        <v>33</v>
      </c>
      <c r="AX194" s="14" t="s">
        <v>78</v>
      </c>
      <c r="AY194" s="160" t="s">
        <v>134</v>
      </c>
    </row>
    <row r="195" spans="2:51" s="12" customFormat="1" ht="12">
      <c r="B195" s="144"/>
      <c r="D195" s="145" t="s">
        <v>145</v>
      </c>
      <c r="E195" s="146" t="s">
        <v>1</v>
      </c>
      <c r="F195" s="147" t="s">
        <v>226</v>
      </c>
      <c r="H195" s="148">
        <v>19.95</v>
      </c>
      <c r="I195" s="149"/>
      <c r="L195" s="144"/>
      <c r="M195" s="150"/>
      <c r="T195" s="151"/>
      <c r="AT195" s="146" t="s">
        <v>145</v>
      </c>
      <c r="AU195" s="146" t="s">
        <v>143</v>
      </c>
      <c r="AV195" s="12" t="s">
        <v>143</v>
      </c>
      <c r="AW195" s="12" t="s">
        <v>33</v>
      </c>
      <c r="AX195" s="12" t="s">
        <v>78</v>
      </c>
      <c r="AY195" s="146" t="s">
        <v>134</v>
      </c>
    </row>
    <row r="196" spans="2:51" s="13" customFormat="1" ht="12">
      <c r="B196" s="152"/>
      <c r="D196" s="145" t="s">
        <v>145</v>
      </c>
      <c r="E196" s="153" t="s">
        <v>1</v>
      </c>
      <c r="F196" s="154" t="s">
        <v>148</v>
      </c>
      <c r="H196" s="155">
        <v>19.95</v>
      </c>
      <c r="I196" s="156"/>
      <c r="L196" s="152"/>
      <c r="M196" s="157"/>
      <c r="T196" s="158"/>
      <c r="AT196" s="153" t="s">
        <v>145</v>
      </c>
      <c r="AU196" s="153" t="s">
        <v>143</v>
      </c>
      <c r="AV196" s="13" t="s">
        <v>142</v>
      </c>
      <c r="AW196" s="13" t="s">
        <v>33</v>
      </c>
      <c r="AX196" s="13" t="s">
        <v>86</v>
      </c>
      <c r="AY196" s="153" t="s">
        <v>134</v>
      </c>
    </row>
    <row r="197" spans="2:65" s="1" customFormat="1" ht="24.2" customHeight="1">
      <c r="B197" s="31"/>
      <c r="C197" s="131" t="s">
        <v>227</v>
      </c>
      <c r="D197" s="131" t="s">
        <v>137</v>
      </c>
      <c r="E197" s="132" t="s">
        <v>228</v>
      </c>
      <c r="F197" s="133" t="s">
        <v>229</v>
      </c>
      <c r="G197" s="134" t="s">
        <v>217</v>
      </c>
      <c r="H197" s="135">
        <v>28</v>
      </c>
      <c r="I197" s="136"/>
      <c r="J197" s="137">
        <f>ROUND(I197*H197,2)</f>
        <v>0</v>
      </c>
      <c r="K197" s="133" t="s">
        <v>141</v>
      </c>
      <c r="L197" s="31"/>
      <c r="M197" s="138" t="s">
        <v>1</v>
      </c>
      <c r="N197" s="139" t="s">
        <v>44</v>
      </c>
      <c r="P197" s="140">
        <f>O197*H197</f>
        <v>0</v>
      </c>
      <c r="Q197" s="140">
        <v>0</v>
      </c>
      <c r="R197" s="140">
        <f>Q197*H197</f>
        <v>0</v>
      </c>
      <c r="S197" s="140">
        <v>0.018</v>
      </c>
      <c r="T197" s="141">
        <f>S197*H197</f>
        <v>0.504</v>
      </c>
      <c r="AR197" s="142" t="s">
        <v>142</v>
      </c>
      <c r="AT197" s="142" t="s">
        <v>137</v>
      </c>
      <c r="AU197" s="142" t="s">
        <v>143</v>
      </c>
      <c r="AY197" s="16" t="s">
        <v>134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6" t="s">
        <v>143</v>
      </c>
      <c r="BK197" s="143">
        <f>ROUND(I197*H197,2)</f>
        <v>0</v>
      </c>
      <c r="BL197" s="16" t="s">
        <v>142</v>
      </c>
      <c r="BM197" s="142" t="s">
        <v>230</v>
      </c>
    </row>
    <row r="198" spans="2:51" s="14" customFormat="1" ht="12">
      <c r="B198" s="159"/>
      <c r="D198" s="145" t="s">
        <v>145</v>
      </c>
      <c r="E198" s="160" t="s">
        <v>1</v>
      </c>
      <c r="F198" s="161" t="s">
        <v>231</v>
      </c>
      <c r="H198" s="160" t="s">
        <v>1</v>
      </c>
      <c r="I198" s="162"/>
      <c r="L198" s="159"/>
      <c r="M198" s="163"/>
      <c r="T198" s="164"/>
      <c r="AT198" s="160" t="s">
        <v>145</v>
      </c>
      <c r="AU198" s="160" t="s">
        <v>143</v>
      </c>
      <c r="AV198" s="14" t="s">
        <v>86</v>
      </c>
      <c r="AW198" s="14" t="s">
        <v>33</v>
      </c>
      <c r="AX198" s="14" t="s">
        <v>78</v>
      </c>
      <c r="AY198" s="160" t="s">
        <v>134</v>
      </c>
    </row>
    <row r="199" spans="2:51" s="12" customFormat="1" ht="12">
      <c r="B199" s="144"/>
      <c r="D199" s="145" t="s">
        <v>145</v>
      </c>
      <c r="E199" s="146" t="s">
        <v>1</v>
      </c>
      <c r="F199" s="147" t="s">
        <v>232</v>
      </c>
      <c r="H199" s="148">
        <v>14</v>
      </c>
      <c r="I199" s="149"/>
      <c r="L199" s="144"/>
      <c r="M199" s="150"/>
      <c r="T199" s="151"/>
      <c r="AT199" s="146" t="s">
        <v>145</v>
      </c>
      <c r="AU199" s="146" t="s">
        <v>143</v>
      </c>
      <c r="AV199" s="12" t="s">
        <v>143</v>
      </c>
      <c r="AW199" s="12" t="s">
        <v>33</v>
      </c>
      <c r="AX199" s="12" t="s">
        <v>78</v>
      </c>
      <c r="AY199" s="146" t="s">
        <v>134</v>
      </c>
    </row>
    <row r="200" spans="2:51" s="14" customFormat="1" ht="12">
      <c r="B200" s="159"/>
      <c r="D200" s="145" t="s">
        <v>145</v>
      </c>
      <c r="E200" s="160" t="s">
        <v>1</v>
      </c>
      <c r="F200" s="161" t="s">
        <v>233</v>
      </c>
      <c r="H200" s="160" t="s">
        <v>1</v>
      </c>
      <c r="I200" s="162"/>
      <c r="L200" s="159"/>
      <c r="M200" s="163"/>
      <c r="T200" s="164"/>
      <c r="AT200" s="160" t="s">
        <v>145</v>
      </c>
      <c r="AU200" s="160" t="s">
        <v>143</v>
      </c>
      <c r="AV200" s="14" t="s">
        <v>86</v>
      </c>
      <c r="AW200" s="14" t="s">
        <v>33</v>
      </c>
      <c r="AX200" s="14" t="s">
        <v>78</v>
      </c>
      <c r="AY200" s="160" t="s">
        <v>134</v>
      </c>
    </row>
    <row r="201" spans="2:51" s="12" customFormat="1" ht="12">
      <c r="B201" s="144"/>
      <c r="D201" s="145" t="s">
        <v>145</v>
      </c>
      <c r="E201" s="146" t="s">
        <v>1</v>
      </c>
      <c r="F201" s="147" t="s">
        <v>234</v>
      </c>
      <c r="H201" s="148">
        <v>14</v>
      </c>
      <c r="I201" s="149"/>
      <c r="L201" s="144"/>
      <c r="M201" s="150"/>
      <c r="T201" s="151"/>
      <c r="AT201" s="146" t="s">
        <v>145</v>
      </c>
      <c r="AU201" s="146" t="s">
        <v>143</v>
      </c>
      <c r="AV201" s="12" t="s">
        <v>143</v>
      </c>
      <c r="AW201" s="12" t="s">
        <v>33</v>
      </c>
      <c r="AX201" s="12" t="s">
        <v>78</v>
      </c>
      <c r="AY201" s="146" t="s">
        <v>134</v>
      </c>
    </row>
    <row r="202" spans="2:51" s="13" customFormat="1" ht="12">
      <c r="B202" s="152"/>
      <c r="D202" s="145" t="s">
        <v>145</v>
      </c>
      <c r="E202" s="153" t="s">
        <v>1</v>
      </c>
      <c r="F202" s="154" t="s">
        <v>148</v>
      </c>
      <c r="H202" s="155">
        <v>28</v>
      </c>
      <c r="I202" s="156"/>
      <c r="L202" s="152"/>
      <c r="M202" s="157"/>
      <c r="T202" s="158"/>
      <c r="AT202" s="153" t="s">
        <v>145</v>
      </c>
      <c r="AU202" s="153" t="s">
        <v>143</v>
      </c>
      <c r="AV202" s="13" t="s">
        <v>142</v>
      </c>
      <c r="AW202" s="13" t="s">
        <v>33</v>
      </c>
      <c r="AX202" s="13" t="s">
        <v>86</v>
      </c>
      <c r="AY202" s="153" t="s">
        <v>134</v>
      </c>
    </row>
    <row r="203" spans="2:65" s="1" customFormat="1" ht="24.2" customHeight="1">
      <c r="B203" s="31"/>
      <c r="C203" s="131" t="s">
        <v>235</v>
      </c>
      <c r="D203" s="131" t="s">
        <v>137</v>
      </c>
      <c r="E203" s="132" t="s">
        <v>236</v>
      </c>
      <c r="F203" s="133" t="s">
        <v>237</v>
      </c>
      <c r="G203" s="134" t="s">
        <v>217</v>
      </c>
      <c r="H203" s="135">
        <v>63</v>
      </c>
      <c r="I203" s="136"/>
      <c r="J203" s="137">
        <f>ROUND(I203*H203,2)</f>
        <v>0</v>
      </c>
      <c r="K203" s="133" t="s">
        <v>1</v>
      </c>
      <c r="L203" s="31"/>
      <c r="M203" s="138" t="s">
        <v>1</v>
      </c>
      <c r="N203" s="139" t="s">
        <v>44</v>
      </c>
      <c r="P203" s="140">
        <f>O203*H203</f>
        <v>0</v>
      </c>
      <c r="Q203" s="140">
        <v>0</v>
      </c>
      <c r="R203" s="140">
        <f>Q203*H203</f>
        <v>0</v>
      </c>
      <c r="S203" s="140">
        <v>0.018</v>
      </c>
      <c r="T203" s="141">
        <f>S203*H203</f>
        <v>1.134</v>
      </c>
      <c r="AR203" s="142" t="s">
        <v>142</v>
      </c>
      <c r="AT203" s="142" t="s">
        <v>137</v>
      </c>
      <c r="AU203" s="142" t="s">
        <v>143</v>
      </c>
      <c r="AY203" s="16" t="s">
        <v>134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6" t="s">
        <v>143</v>
      </c>
      <c r="BK203" s="143">
        <f>ROUND(I203*H203,2)</f>
        <v>0</v>
      </c>
      <c r="BL203" s="16" t="s">
        <v>142</v>
      </c>
      <c r="BM203" s="142" t="s">
        <v>238</v>
      </c>
    </row>
    <row r="204" spans="2:51" s="14" customFormat="1" ht="12">
      <c r="B204" s="159"/>
      <c r="D204" s="145" t="s">
        <v>145</v>
      </c>
      <c r="E204" s="160" t="s">
        <v>1</v>
      </c>
      <c r="F204" s="161" t="s">
        <v>239</v>
      </c>
      <c r="H204" s="160" t="s">
        <v>1</v>
      </c>
      <c r="I204" s="162"/>
      <c r="L204" s="159"/>
      <c r="M204" s="163"/>
      <c r="T204" s="164"/>
      <c r="AT204" s="160" t="s">
        <v>145</v>
      </c>
      <c r="AU204" s="160" t="s">
        <v>143</v>
      </c>
      <c r="AV204" s="14" t="s">
        <v>86</v>
      </c>
      <c r="AW204" s="14" t="s">
        <v>33</v>
      </c>
      <c r="AX204" s="14" t="s">
        <v>78</v>
      </c>
      <c r="AY204" s="160" t="s">
        <v>134</v>
      </c>
    </row>
    <row r="205" spans="2:51" s="12" customFormat="1" ht="12">
      <c r="B205" s="144"/>
      <c r="D205" s="145" t="s">
        <v>145</v>
      </c>
      <c r="E205" s="146" t="s">
        <v>1</v>
      </c>
      <c r="F205" s="147" t="s">
        <v>240</v>
      </c>
      <c r="H205" s="148">
        <v>21</v>
      </c>
      <c r="I205" s="149"/>
      <c r="L205" s="144"/>
      <c r="M205" s="150"/>
      <c r="T205" s="151"/>
      <c r="AT205" s="146" t="s">
        <v>145</v>
      </c>
      <c r="AU205" s="146" t="s">
        <v>143</v>
      </c>
      <c r="AV205" s="12" t="s">
        <v>143</v>
      </c>
      <c r="AW205" s="12" t="s">
        <v>33</v>
      </c>
      <c r="AX205" s="12" t="s">
        <v>78</v>
      </c>
      <c r="AY205" s="146" t="s">
        <v>134</v>
      </c>
    </row>
    <row r="206" spans="2:51" s="14" customFormat="1" ht="12">
      <c r="B206" s="159"/>
      <c r="D206" s="145" t="s">
        <v>145</v>
      </c>
      <c r="E206" s="160" t="s">
        <v>1</v>
      </c>
      <c r="F206" s="161" t="s">
        <v>241</v>
      </c>
      <c r="H206" s="160" t="s">
        <v>1</v>
      </c>
      <c r="I206" s="162"/>
      <c r="L206" s="159"/>
      <c r="M206" s="163"/>
      <c r="T206" s="164"/>
      <c r="AT206" s="160" t="s">
        <v>145</v>
      </c>
      <c r="AU206" s="160" t="s">
        <v>143</v>
      </c>
      <c r="AV206" s="14" t="s">
        <v>86</v>
      </c>
      <c r="AW206" s="14" t="s">
        <v>33</v>
      </c>
      <c r="AX206" s="14" t="s">
        <v>78</v>
      </c>
      <c r="AY206" s="160" t="s">
        <v>134</v>
      </c>
    </row>
    <row r="207" spans="2:51" s="12" customFormat="1" ht="12">
      <c r="B207" s="144"/>
      <c r="D207" s="145" t="s">
        <v>145</v>
      </c>
      <c r="E207" s="146" t="s">
        <v>1</v>
      </c>
      <c r="F207" s="147" t="s">
        <v>242</v>
      </c>
      <c r="H207" s="148">
        <v>42</v>
      </c>
      <c r="I207" s="149"/>
      <c r="L207" s="144"/>
      <c r="M207" s="150"/>
      <c r="T207" s="151"/>
      <c r="AT207" s="146" t="s">
        <v>145</v>
      </c>
      <c r="AU207" s="146" t="s">
        <v>143</v>
      </c>
      <c r="AV207" s="12" t="s">
        <v>143</v>
      </c>
      <c r="AW207" s="12" t="s">
        <v>33</v>
      </c>
      <c r="AX207" s="12" t="s">
        <v>78</v>
      </c>
      <c r="AY207" s="146" t="s">
        <v>134</v>
      </c>
    </row>
    <row r="208" spans="2:51" s="13" customFormat="1" ht="12">
      <c r="B208" s="152"/>
      <c r="D208" s="145" t="s">
        <v>145</v>
      </c>
      <c r="E208" s="153" t="s">
        <v>1</v>
      </c>
      <c r="F208" s="154" t="s">
        <v>148</v>
      </c>
      <c r="H208" s="155">
        <v>63</v>
      </c>
      <c r="I208" s="156"/>
      <c r="L208" s="152"/>
      <c r="M208" s="157"/>
      <c r="T208" s="158"/>
      <c r="AT208" s="153" t="s">
        <v>145</v>
      </c>
      <c r="AU208" s="153" t="s">
        <v>143</v>
      </c>
      <c r="AV208" s="13" t="s">
        <v>142</v>
      </c>
      <c r="AW208" s="13" t="s">
        <v>33</v>
      </c>
      <c r="AX208" s="13" t="s">
        <v>86</v>
      </c>
      <c r="AY208" s="153" t="s">
        <v>134</v>
      </c>
    </row>
    <row r="209" spans="2:65" s="1" customFormat="1" ht="24.2" customHeight="1">
      <c r="B209" s="31"/>
      <c r="C209" s="131" t="s">
        <v>8</v>
      </c>
      <c r="D209" s="131" t="s">
        <v>137</v>
      </c>
      <c r="E209" s="132" t="s">
        <v>243</v>
      </c>
      <c r="F209" s="133" t="s">
        <v>244</v>
      </c>
      <c r="G209" s="134" t="s">
        <v>217</v>
      </c>
      <c r="H209" s="135">
        <v>17.1</v>
      </c>
      <c r="I209" s="136"/>
      <c r="J209" s="137">
        <f>ROUND(I209*H209,2)</f>
        <v>0</v>
      </c>
      <c r="K209" s="133" t="s">
        <v>141</v>
      </c>
      <c r="L209" s="31"/>
      <c r="M209" s="138" t="s">
        <v>1</v>
      </c>
      <c r="N209" s="139" t="s">
        <v>44</v>
      </c>
      <c r="P209" s="140">
        <f>O209*H209</f>
        <v>0</v>
      </c>
      <c r="Q209" s="140">
        <v>0</v>
      </c>
      <c r="R209" s="140">
        <f>Q209*H209</f>
        <v>0</v>
      </c>
      <c r="S209" s="140">
        <v>0.04</v>
      </c>
      <c r="T209" s="141">
        <f>S209*H209</f>
        <v>0.684</v>
      </c>
      <c r="AR209" s="142" t="s">
        <v>142</v>
      </c>
      <c r="AT209" s="142" t="s">
        <v>137</v>
      </c>
      <c r="AU209" s="142" t="s">
        <v>143</v>
      </c>
      <c r="AY209" s="16" t="s">
        <v>134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6" t="s">
        <v>143</v>
      </c>
      <c r="BK209" s="143">
        <f>ROUND(I209*H209,2)</f>
        <v>0</v>
      </c>
      <c r="BL209" s="16" t="s">
        <v>142</v>
      </c>
      <c r="BM209" s="142" t="s">
        <v>245</v>
      </c>
    </row>
    <row r="210" spans="2:51" s="14" customFormat="1" ht="12">
      <c r="B210" s="159"/>
      <c r="D210" s="145" t="s">
        <v>145</v>
      </c>
      <c r="E210" s="160" t="s">
        <v>1</v>
      </c>
      <c r="F210" s="161" t="s">
        <v>246</v>
      </c>
      <c r="H210" s="160" t="s">
        <v>1</v>
      </c>
      <c r="I210" s="162"/>
      <c r="L210" s="159"/>
      <c r="M210" s="163"/>
      <c r="T210" s="164"/>
      <c r="AT210" s="160" t="s">
        <v>145</v>
      </c>
      <c r="AU210" s="160" t="s">
        <v>143</v>
      </c>
      <c r="AV210" s="14" t="s">
        <v>86</v>
      </c>
      <c r="AW210" s="14" t="s">
        <v>33</v>
      </c>
      <c r="AX210" s="14" t="s">
        <v>78</v>
      </c>
      <c r="AY210" s="160" t="s">
        <v>134</v>
      </c>
    </row>
    <row r="211" spans="2:51" s="12" customFormat="1" ht="12">
      <c r="B211" s="144"/>
      <c r="D211" s="145" t="s">
        <v>145</v>
      </c>
      <c r="E211" s="146" t="s">
        <v>1</v>
      </c>
      <c r="F211" s="147" t="s">
        <v>247</v>
      </c>
      <c r="H211" s="148">
        <v>3.5</v>
      </c>
      <c r="I211" s="149"/>
      <c r="L211" s="144"/>
      <c r="M211" s="150"/>
      <c r="T211" s="151"/>
      <c r="AT211" s="146" t="s">
        <v>145</v>
      </c>
      <c r="AU211" s="146" t="s">
        <v>143</v>
      </c>
      <c r="AV211" s="12" t="s">
        <v>143</v>
      </c>
      <c r="AW211" s="12" t="s">
        <v>33</v>
      </c>
      <c r="AX211" s="12" t="s">
        <v>78</v>
      </c>
      <c r="AY211" s="146" t="s">
        <v>134</v>
      </c>
    </row>
    <row r="212" spans="2:51" s="14" customFormat="1" ht="12">
      <c r="B212" s="159"/>
      <c r="D212" s="145" t="s">
        <v>145</v>
      </c>
      <c r="E212" s="160" t="s">
        <v>1</v>
      </c>
      <c r="F212" s="161" t="s">
        <v>248</v>
      </c>
      <c r="H212" s="160" t="s">
        <v>1</v>
      </c>
      <c r="I212" s="162"/>
      <c r="L212" s="159"/>
      <c r="M212" s="163"/>
      <c r="T212" s="164"/>
      <c r="AT212" s="160" t="s">
        <v>145</v>
      </c>
      <c r="AU212" s="160" t="s">
        <v>143</v>
      </c>
      <c r="AV212" s="14" t="s">
        <v>86</v>
      </c>
      <c r="AW212" s="14" t="s">
        <v>33</v>
      </c>
      <c r="AX212" s="14" t="s">
        <v>78</v>
      </c>
      <c r="AY212" s="160" t="s">
        <v>134</v>
      </c>
    </row>
    <row r="213" spans="2:51" s="12" customFormat="1" ht="12">
      <c r="B213" s="144"/>
      <c r="D213" s="145" t="s">
        <v>145</v>
      </c>
      <c r="E213" s="146" t="s">
        <v>1</v>
      </c>
      <c r="F213" s="147" t="s">
        <v>249</v>
      </c>
      <c r="H213" s="148">
        <v>13.6</v>
      </c>
      <c r="I213" s="149"/>
      <c r="L213" s="144"/>
      <c r="M213" s="150"/>
      <c r="T213" s="151"/>
      <c r="AT213" s="146" t="s">
        <v>145</v>
      </c>
      <c r="AU213" s="146" t="s">
        <v>143</v>
      </c>
      <c r="AV213" s="12" t="s">
        <v>143</v>
      </c>
      <c r="AW213" s="12" t="s">
        <v>33</v>
      </c>
      <c r="AX213" s="12" t="s">
        <v>78</v>
      </c>
      <c r="AY213" s="146" t="s">
        <v>134</v>
      </c>
    </row>
    <row r="214" spans="2:51" s="13" customFormat="1" ht="12">
      <c r="B214" s="152"/>
      <c r="D214" s="145" t="s">
        <v>145</v>
      </c>
      <c r="E214" s="153" t="s">
        <v>1</v>
      </c>
      <c r="F214" s="154" t="s">
        <v>148</v>
      </c>
      <c r="H214" s="155">
        <v>17.1</v>
      </c>
      <c r="I214" s="156"/>
      <c r="L214" s="152"/>
      <c r="M214" s="157"/>
      <c r="T214" s="158"/>
      <c r="AT214" s="153" t="s">
        <v>145</v>
      </c>
      <c r="AU214" s="153" t="s">
        <v>143</v>
      </c>
      <c r="AV214" s="13" t="s">
        <v>142</v>
      </c>
      <c r="AW214" s="13" t="s">
        <v>33</v>
      </c>
      <c r="AX214" s="13" t="s">
        <v>86</v>
      </c>
      <c r="AY214" s="153" t="s">
        <v>134</v>
      </c>
    </row>
    <row r="215" spans="2:65" s="1" customFormat="1" ht="33" customHeight="1">
      <c r="B215" s="31"/>
      <c r="C215" s="131" t="s">
        <v>250</v>
      </c>
      <c r="D215" s="131" t="s">
        <v>137</v>
      </c>
      <c r="E215" s="132" t="s">
        <v>251</v>
      </c>
      <c r="F215" s="133" t="s">
        <v>252</v>
      </c>
      <c r="G215" s="134" t="s">
        <v>217</v>
      </c>
      <c r="H215" s="135">
        <v>6.5</v>
      </c>
      <c r="I215" s="136"/>
      <c r="J215" s="137">
        <f>ROUND(I215*H215,2)</f>
        <v>0</v>
      </c>
      <c r="K215" s="133" t="s">
        <v>141</v>
      </c>
      <c r="L215" s="31"/>
      <c r="M215" s="138" t="s">
        <v>1</v>
      </c>
      <c r="N215" s="139" t="s">
        <v>44</v>
      </c>
      <c r="P215" s="140">
        <f>O215*H215</f>
        <v>0</v>
      </c>
      <c r="Q215" s="140">
        <v>0</v>
      </c>
      <c r="R215" s="140">
        <f>Q215*H215</f>
        <v>0</v>
      </c>
      <c r="S215" s="140">
        <v>0.033</v>
      </c>
      <c r="T215" s="141">
        <f>S215*H215</f>
        <v>0.21450000000000002</v>
      </c>
      <c r="AR215" s="142" t="s">
        <v>142</v>
      </c>
      <c r="AT215" s="142" t="s">
        <v>137</v>
      </c>
      <c r="AU215" s="142" t="s">
        <v>143</v>
      </c>
      <c r="AY215" s="16" t="s">
        <v>134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6" t="s">
        <v>143</v>
      </c>
      <c r="BK215" s="143">
        <f>ROUND(I215*H215,2)</f>
        <v>0</v>
      </c>
      <c r="BL215" s="16" t="s">
        <v>142</v>
      </c>
      <c r="BM215" s="142" t="s">
        <v>253</v>
      </c>
    </row>
    <row r="216" spans="2:51" s="12" customFormat="1" ht="12">
      <c r="B216" s="144"/>
      <c r="D216" s="145" t="s">
        <v>145</v>
      </c>
      <c r="E216" s="146" t="s">
        <v>1</v>
      </c>
      <c r="F216" s="147" t="s">
        <v>254</v>
      </c>
      <c r="H216" s="148">
        <v>6.5</v>
      </c>
      <c r="I216" s="149"/>
      <c r="L216" s="144"/>
      <c r="M216" s="150"/>
      <c r="T216" s="151"/>
      <c r="AT216" s="146" t="s">
        <v>145</v>
      </c>
      <c r="AU216" s="146" t="s">
        <v>143</v>
      </c>
      <c r="AV216" s="12" t="s">
        <v>143</v>
      </c>
      <c r="AW216" s="12" t="s">
        <v>33</v>
      </c>
      <c r="AX216" s="12" t="s">
        <v>86</v>
      </c>
      <c r="AY216" s="146" t="s">
        <v>134</v>
      </c>
    </row>
    <row r="217" spans="2:65" s="1" customFormat="1" ht="24.2" customHeight="1">
      <c r="B217" s="31"/>
      <c r="C217" s="131" t="s">
        <v>255</v>
      </c>
      <c r="D217" s="131" t="s">
        <v>137</v>
      </c>
      <c r="E217" s="132" t="s">
        <v>256</v>
      </c>
      <c r="F217" s="133" t="s">
        <v>257</v>
      </c>
      <c r="G217" s="134" t="s">
        <v>217</v>
      </c>
      <c r="H217" s="135">
        <v>13</v>
      </c>
      <c r="I217" s="136"/>
      <c r="J217" s="137">
        <f>ROUND(I217*H217,2)</f>
        <v>0</v>
      </c>
      <c r="K217" s="133" t="s">
        <v>141</v>
      </c>
      <c r="L217" s="31"/>
      <c r="M217" s="138" t="s">
        <v>1</v>
      </c>
      <c r="N217" s="139" t="s">
        <v>44</v>
      </c>
      <c r="P217" s="140">
        <f>O217*H217</f>
        <v>0</v>
      </c>
      <c r="Q217" s="140">
        <v>0</v>
      </c>
      <c r="R217" s="140">
        <f>Q217*H217</f>
        <v>0</v>
      </c>
      <c r="S217" s="140">
        <v>0</v>
      </c>
      <c r="T217" s="141">
        <f>S217*H217</f>
        <v>0</v>
      </c>
      <c r="AR217" s="142" t="s">
        <v>142</v>
      </c>
      <c r="AT217" s="142" t="s">
        <v>137</v>
      </c>
      <c r="AU217" s="142" t="s">
        <v>143</v>
      </c>
      <c r="AY217" s="16" t="s">
        <v>134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6" t="s">
        <v>143</v>
      </c>
      <c r="BK217" s="143">
        <f>ROUND(I217*H217,2)</f>
        <v>0</v>
      </c>
      <c r="BL217" s="16" t="s">
        <v>142</v>
      </c>
      <c r="BM217" s="142" t="s">
        <v>258</v>
      </c>
    </row>
    <row r="218" spans="2:51" s="12" customFormat="1" ht="12">
      <c r="B218" s="144"/>
      <c r="D218" s="145" t="s">
        <v>145</v>
      </c>
      <c r="E218" s="146" t="s">
        <v>1</v>
      </c>
      <c r="F218" s="147" t="s">
        <v>259</v>
      </c>
      <c r="H218" s="148">
        <v>13</v>
      </c>
      <c r="I218" s="149"/>
      <c r="L218" s="144"/>
      <c r="M218" s="150"/>
      <c r="T218" s="151"/>
      <c r="AT218" s="146" t="s">
        <v>145</v>
      </c>
      <c r="AU218" s="146" t="s">
        <v>143</v>
      </c>
      <c r="AV218" s="12" t="s">
        <v>143</v>
      </c>
      <c r="AW218" s="12" t="s">
        <v>33</v>
      </c>
      <c r="AX218" s="12" t="s">
        <v>86</v>
      </c>
      <c r="AY218" s="146" t="s">
        <v>134</v>
      </c>
    </row>
    <row r="219" spans="2:63" s="11" customFormat="1" ht="22.9" customHeight="1">
      <c r="B219" s="119"/>
      <c r="D219" s="120" t="s">
        <v>77</v>
      </c>
      <c r="E219" s="129" t="s">
        <v>260</v>
      </c>
      <c r="F219" s="129" t="s">
        <v>261</v>
      </c>
      <c r="I219" s="122"/>
      <c r="J219" s="130">
        <f>BK219</f>
        <v>0</v>
      </c>
      <c r="L219" s="119"/>
      <c r="M219" s="124"/>
      <c r="P219" s="125">
        <f>SUM(P220:P224)</f>
        <v>0</v>
      </c>
      <c r="R219" s="125">
        <f>SUM(R220:R224)</f>
        <v>0</v>
      </c>
      <c r="T219" s="126">
        <f>SUM(T220:T224)</f>
        <v>0</v>
      </c>
      <c r="AR219" s="120" t="s">
        <v>86</v>
      </c>
      <c r="AT219" s="127" t="s">
        <v>77</v>
      </c>
      <c r="AU219" s="127" t="s">
        <v>86</v>
      </c>
      <c r="AY219" s="120" t="s">
        <v>134</v>
      </c>
      <c r="BK219" s="128">
        <f>SUM(BK220:BK224)</f>
        <v>0</v>
      </c>
    </row>
    <row r="220" spans="2:65" s="1" customFormat="1" ht="24.2" customHeight="1">
      <c r="B220" s="31"/>
      <c r="C220" s="131" t="s">
        <v>262</v>
      </c>
      <c r="D220" s="131" t="s">
        <v>137</v>
      </c>
      <c r="E220" s="132" t="s">
        <v>263</v>
      </c>
      <c r="F220" s="133" t="s">
        <v>264</v>
      </c>
      <c r="G220" s="134" t="s">
        <v>265</v>
      </c>
      <c r="H220" s="135">
        <v>31.773</v>
      </c>
      <c r="I220" s="136"/>
      <c r="J220" s="137">
        <f>ROUND(I220*H220,2)</f>
        <v>0</v>
      </c>
      <c r="K220" s="133" t="s">
        <v>141</v>
      </c>
      <c r="L220" s="31"/>
      <c r="M220" s="138" t="s">
        <v>1</v>
      </c>
      <c r="N220" s="139" t="s">
        <v>44</v>
      </c>
      <c r="P220" s="140">
        <f>O220*H220</f>
        <v>0</v>
      </c>
      <c r="Q220" s="140">
        <v>0</v>
      </c>
      <c r="R220" s="140">
        <f>Q220*H220</f>
        <v>0</v>
      </c>
      <c r="S220" s="140">
        <v>0</v>
      </c>
      <c r="T220" s="141">
        <f>S220*H220</f>
        <v>0</v>
      </c>
      <c r="AR220" s="142" t="s">
        <v>142</v>
      </c>
      <c r="AT220" s="142" t="s">
        <v>137</v>
      </c>
      <c r="AU220" s="142" t="s">
        <v>143</v>
      </c>
      <c r="AY220" s="16" t="s">
        <v>134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6" t="s">
        <v>143</v>
      </c>
      <c r="BK220" s="143">
        <f>ROUND(I220*H220,2)</f>
        <v>0</v>
      </c>
      <c r="BL220" s="16" t="s">
        <v>142</v>
      </c>
      <c r="BM220" s="142" t="s">
        <v>266</v>
      </c>
    </row>
    <row r="221" spans="2:65" s="1" customFormat="1" ht="24.2" customHeight="1">
      <c r="B221" s="31"/>
      <c r="C221" s="131" t="s">
        <v>267</v>
      </c>
      <c r="D221" s="131" t="s">
        <v>137</v>
      </c>
      <c r="E221" s="132" t="s">
        <v>268</v>
      </c>
      <c r="F221" s="133" t="s">
        <v>269</v>
      </c>
      <c r="G221" s="134" t="s">
        <v>265</v>
      </c>
      <c r="H221" s="135">
        <v>762.552</v>
      </c>
      <c r="I221" s="136"/>
      <c r="J221" s="137">
        <f>ROUND(I221*H221,2)</f>
        <v>0</v>
      </c>
      <c r="K221" s="133" t="s">
        <v>141</v>
      </c>
      <c r="L221" s="31"/>
      <c r="M221" s="138" t="s">
        <v>1</v>
      </c>
      <c r="N221" s="139" t="s">
        <v>44</v>
      </c>
      <c r="P221" s="140">
        <f>O221*H221</f>
        <v>0</v>
      </c>
      <c r="Q221" s="140">
        <v>0</v>
      </c>
      <c r="R221" s="140">
        <f>Q221*H221</f>
        <v>0</v>
      </c>
      <c r="S221" s="140">
        <v>0</v>
      </c>
      <c r="T221" s="141">
        <f>S221*H221</f>
        <v>0</v>
      </c>
      <c r="AR221" s="142" t="s">
        <v>142</v>
      </c>
      <c r="AT221" s="142" t="s">
        <v>137</v>
      </c>
      <c r="AU221" s="142" t="s">
        <v>143</v>
      </c>
      <c r="AY221" s="16" t="s">
        <v>134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6" t="s">
        <v>143</v>
      </c>
      <c r="BK221" s="143">
        <f>ROUND(I221*H221,2)</f>
        <v>0</v>
      </c>
      <c r="BL221" s="16" t="s">
        <v>142</v>
      </c>
      <c r="BM221" s="142" t="s">
        <v>270</v>
      </c>
    </row>
    <row r="222" spans="2:51" s="12" customFormat="1" ht="12">
      <c r="B222" s="144"/>
      <c r="D222" s="145" t="s">
        <v>145</v>
      </c>
      <c r="E222" s="146" t="s">
        <v>1</v>
      </c>
      <c r="F222" s="147" t="s">
        <v>271</v>
      </c>
      <c r="H222" s="148">
        <v>762.552</v>
      </c>
      <c r="I222" s="149"/>
      <c r="L222" s="144"/>
      <c r="M222" s="150"/>
      <c r="T222" s="151"/>
      <c r="AT222" s="146" t="s">
        <v>145</v>
      </c>
      <c r="AU222" s="146" t="s">
        <v>143</v>
      </c>
      <c r="AV222" s="12" t="s">
        <v>143</v>
      </c>
      <c r="AW222" s="12" t="s">
        <v>33</v>
      </c>
      <c r="AX222" s="12" t="s">
        <v>86</v>
      </c>
      <c r="AY222" s="146" t="s">
        <v>134</v>
      </c>
    </row>
    <row r="223" spans="2:65" s="1" customFormat="1" ht="33" customHeight="1">
      <c r="B223" s="31"/>
      <c r="C223" s="131" t="s">
        <v>272</v>
      </c>
      <c r="D223" s="131" t="s">
        <v>137</v>
      </c>
      <c r="E223" s="132" t="s">
        <v>273</v>
      </c>
      <c r="F223" s="133" t="s">
        <v>274</v>
      </c>
      <c r="G223" s="134" t="s">
        <v>265</v>
      </c>
      <c r="H223" s="135">
        <v>31.773</v>
      </c>
      <c r="I223" s="136"/>
      <c r="J223" s="137">
        <f>ROUND(I223*H223,2)</f>
        <v>0</v>
      </c>
      <c r="K223" s="133" t="s">
        <v>141</v>
      </c>
      <c r="L223" s="31"/>
      <c r="M223" s="138" t="s">
        <v>1</v>
      </c>
      <c r="N223" s="139" t="s">
        <v>44</v>
      </c>
      <c r="P223" s="140">
        <f>O223*H223</f>
        <v>0</v>
      </c>
      <c r="Q223" s="140">
        <v>0</v>
      </c>
      <c r="R223" s="140">
        <f>Q223*H223</f>
        <v>0</v>
      </c>
      <c r="S223" s="140">
        <v>0</v>
      </c>
      <c r="T223" s="141">
        <f>S223*H223</f>
        <v>0</v>
      </c>
      <c r="AR223" s="142" t="s">
        <v>142</v>
      </c>
      <c r="AT223" s="142" t="s">
        <v>137</v>
      </c>
      <c r="AU223" s="142" t="s">
        <v>143</v>
      </c>
      <c r="AY223" s="16" t="s">
        <v>134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6" t="s">
        <v>143</v>
      </c>
      <c r="BK223" s="143">
        <f>ROUND(I223*H223,2)</f>
        <v>0</v>
      </c>
      <c r="BL223" s="16" t="s">
        <v>142</v>
      </c>
      <c r="BM223" s="142" t="s">
        <v>275</v>
      </c>
    </row>
    <row r="224" spans="2:65" s="1" customFormat="1" ht="33" customHeight="1">
      <c r="B224" s="31"/>
      <c r="C224" s="131" t="s">
        <v>7</v>
      </c>
      <c r="D224" s="131" t="s">
        <v>137</v>
      </c>
      <c r="E224" s="132" t="s">
        <v>276</v>
      </c>
      <c r="F224" s="133" t="s">
        <v>277</v>
      </c>
      <c r="G224" s="134" t="s">
        <v>265</v>
      </c>
      <c r="H224" s="135">
        <v>31.773</v>
      </c>
      <c r="I224" s="136"/>
      <c r="J224" s="137">
        <f>ROUND(I224*H224,2)</f>
        <v>0</v>
      </c>
      <c r="K224" s="133" t="s">
        <v>141</v>
      </c>
      <c r="L224" s="31"/>
      <c r="M224" s="138" t="s">
        <v>1</v>
      </c>
      <c r="N224" s="139" t="s">
        <v>44</v>
      </c>
      <c r="P224" s="140">
        <f>O224*H224</f>
        <v>0</v>
      </c>
      <c r="Q224" s="140">
        <v>0</v>
      </c>
      <c r="R224" s="140">
        <f>Q224*H224</f>
        <v>0</v>
      </c>
      <c r="S224" s="140">
        <v>0</v>
      </c>
      <c r="T224" s="141">
        <f>S224*H224</f>
        <v>0</v>
      </c>
      <c r="AR224" s="142" t="s">
        <v>142</v>
      </c>
      <c r="AT224" s="142" t="s">
        <v>137</v>
      </c>
      <c r="AU224" s="142" t="s">
        <v>143</v>
      </c>
      <c r="AY224" s="16" t="s">
        <v>134</v>
      </c>
      <c r="BE224" s="143">
        <f>IF(N224="základní",J224,0)</f>
        <v>0</v>
      </c>
      <c r="BF224" s="143">
        <f>IF(N224="snížená",J224,0)</f>
        <v>0</v>
      </c>
      <c r="BG224" s="143">
        <f>IF(N224="zákl. přenesená",J224,0)</f>
        <v>0</v>
      </c>
      <c r="BH224" s="143">
        <f>IF(N224="sníž. přenesená",J224,0)</f>
        <v>0</v>
      </c>
      <c r="BI224" s="143">
        <f>IF(N224="nulová",J224,0)</f>
        <v>0</v>
      </c>
      <c r="BJ224" s="16" t="s">
        <v>143</v>
      </c>
      <c r="BK224" s="143">
        <f>ROUND(I224*H224,2)</f>
        <v>0</v>
      </c>
      <c r="BL224" s="16" t="s">
        <v>142</v>
      </c>
      <c r="BM224" s="142" t="s">
        <v>278</v>
      </c>
    </row>
    <row r="225" spans="2:63" s="11" customFormat="1" ht="22.9" customHeight="1">
      <c r="B225" s="119"/>
      <c r="D225" s="120" t="s">
        <v>77</v>
      </c>
      <c r="E225" s="129" t="s">
        <v>279</v>
      </c>
      <c r="F225" s="129" t="s">
        <v>280</v>
      </c>
      <c r="I225" s="122"/>
      <c r="J225" s="130">
        <f>BK225</f>
        <v>0</v>
      </c>
      <c r="L225" s="119"/>
      <c r="M225" s="124"/>
      <c r="P225" s="125">
        <f>P226</f>
        <v>0</v>
      </c>
      <c r="R225" s="125">
        <f>R226</f>
        <v>0</v>
      </c>
      <c r="T225" s="126">
        <f>T226</f>
        <v>0</v>
      </c>
      <c r="AR225" s="120" t="s">
        <v>86</v>
      </c>
      <c r="AT225" s="127" t="s">
        <v>77</v>
      </c>
      <c r="AU225" s="127" t="s">
        <v>86</v>
      </c>
      <c r="AY225" s="120" t="s">
        <v>134</v>
      </c>
      <c r="BK225" s="128">
        <f>BK226</f>
        <v>0</v>
      </c>
    </row>
    <row r="226" spans="2:65" s="1" customFormat="1" ht="21.75" customHeight="1">
      <c r="B226" s="31"/>
      <c r="C226" s="131" t="s">
        <v>281</v>
      </c>
      <c r="D226" s="131" t="s">
        <v>137</v>
      </c>
      <c r="E226" s="132" t="s">
        <v>282</v>
      </c>
      <c r="F226" s="133" t="s">
        <v>283</v>
      </c>
      <c r="G226" s="134" t="s">
        <v>265</v>
      </c>
      <c r="H226" s="135">
        <v>7.328</v>
      </c>
      <c r="I226" s="136"/>
      <c r="J226" s="137">
        <f>ROUND(I226*H226,2)</f>
        <v>0</v>
      </c>
      <c r="K226" s="133" t="s">
        <v>141</v>
      </c>
      <c r="L226" s="31"/>
      <c r="M226" s="138" t="s">
        <v>1</v>
      </c>
      <c r="N226" s="139" t="s">
        <v>44</v>
      </c>
      <c r="P226" s="140">
        <f>O226*H226</f>
        <v>0</v>
      </c>
      <c r="Q226" s="140">
        <v>0</v>
      </c>
      <c r="R226" s="140">
        <f>Q226*H226</f>
        <v>0</v>
      </c>
      <c r="S226" s="140">
        <v>0</v>
      </c>
      <c r="T226" s="141">
        <f>S226*H226</f>
        <v>0</v>
      </c>
      <c r="AR226" s="142" t="s">
        <v>142</v>
      </c>
      <c r="AT226" s="142" t="s">
        <v>137</v>
      </c>
      <c r="AU226" s="142" t="s">
        <v>143</v>
      </c>
      <c r="AY226" s="16" t="s">
        <v>134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6" t="s">
        <v>143</v>
      </c>
      <c r="BK226" s="143">
        <f>ROUND(I226*H226,2)</f>
        <v>0</v>
      </c>
      <c r="BL226" s="16" t="s">
        <v>142</v>
      </c>
      <c r="BM226" s="142" t="s">
        <v>284</v>
      </c>
    </row>
    <row r="227" spans="2:63" s="11" customFormat="1" ht="25.9" customHeight="1">
      <c r="B227" s="119"/>
      <c r="D227" s="120" t="s">
        <v>77</v>
      </c>
      <c r="E227" s="121" t="s">
        <v>285</v>
      </c>
      <c r="F227" s="121" t="s">
        <v>286</v>
      </c>
      <c r="I227" s="122"/>
      <c r="J227" s="123">
        <f>BK227</f>
        <v>0</v>
      </c>
      <c r="L227" s="119"/>
      <c r="M227" s="124"/>
      <c r="P227" s="125">
        <f>P228+P246+P252+P306+P344</f>
        <v>0</v>
      </c>
      <c r="R227" s="125">
        <f>R228+R246+R252+R306+R344</f>
        <v>6.696699179999999</v>
      </c>
      <c r="T227" s="126">
        <f>T228+T246+T252+T306+T344</f>
        <v>28.475483730000004</v>
      </c>
      <c r="AR227" s="120" t="s">
        <v>143</v>
      </c>
      <c r="AT227" s="127" t="s">
        <v>77</v>
      </c>
      <c r="AU227" s="127" t="s">
        <v>78</v>
      </c>
      <c r="AY227" s="120" t="s">
        <v>134</v>
      </c>
      <c r="BK227" s="128">
        <f>BK228+BK246+BK252+BK306+BK344</f>
        <v>0</v>
      </c>
    </row>
    <row r="228" spans="2:63" s="11" customFormat="1" ht="22.9" customHeight="1">
      <c r="B228" s="119"/>
      <c r="D228" s="120" t="s">
        <v>77</v>
      </c>
      <c r="E228" s="129" t="s">
        <v>287</v>
      </c>
      <c r="F228" s="129" t="s">
        <v>288</v>
      </c>
      <c r="I228" s="122"/>
      <c r="J228" s="130">
        <f>BK228</f>
        <v>0</v>
      </c>
      <c r="L228" s="119"/>
      <c r="M228" s="124"/>
      <c r="P228" s="125">
        <f>SUM(P229:P245)</f>
        <v>0</v>
      </c>
      <c r="R228" s="125">
        <f>SUM(R229:R245)</f>
        <v>0.30723</v>
      </c>
      <c r="T228" s="126">
        <f>SUM(T229:T245)</f>
        <v>0</v>
      </c>
      <c r="AR228" s="120" t="s">
        <v>143</v>
      </c>
      <c r="AT228" s="127" t="s">
        <v>77</v>
      </c>
      <c r="AU228" s="127" t="s">
        <v>86</v>
      </c>
      <c r="AY228" s="120" t="s">
        <v>134</v>
      </c>
      <c r="BK228" s="128">
        <f>SUM(BK229:BK245)</f>
        <v>0</v>
      </c>
    </row>
    <row r="229" spans="2:65" s="1" customFormat="1" ht="44.25" customHeight="1">
      <c r="B229" s="31"/>
      <c r="C229" s="131" t="s">
        <v>289</v>
      </c>
      <c r="D229" s="131" t="s">
        <v>137</v>
      </c>
      <c r="E229" s="132" t="s">
        <v>290</v>
      </c>
      <c r="F229" s="133" t="s">
        <v>291</v>
      </c>
      <c r="G229" s="134" t="s">
        <v>140</v>
      </c>
      <c r="H229" s="135">
        <v>25.55</v>
      </c>
      <c r="I229" s="136"/>
      <c r="J229" s="137">
        <f>ROUND(I229*H229,2)</f>
        <v>0</v>
      </c>
      <c r="K229" s="133" t="s">
        <v>1</v>
      </c>
      <c r="L229" s="31"/>
      <c r="M229" s="138" t="s">
        <v>1</v>
      </c>
      <c r="N229" s="139" t="s">
        <v>44</v>
      </c>
      <c r="P229" s="140">
        <f>O229*H229</f>
        <v>0</v>
      </c>
      <c r="Q229" s="140">
        <v>0.0035</v>
      </c>
      <c r="R229" s="140">
        <f>Q229*H229</f>
        <v>0.089425</v>
      </c>
      <c r="S229" s="140">
        <v>0</v>
      </c>
      <c r="T229" s="141">
        <f>S229*H229</f>
        <v>0</v>
      </c>
      <c r="AR229" s="142" t="s">
        <v>250</v>
      </c>
      <c r="AT229" s="142" t="s">
        <v>137</v>
      </c>
      <c r="AU229" s="142" t="s">
        <v>143</v>
      </c>
      <c r="AY229" s="16" t="s">
        <v>134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6" t="s">
        <v>143</v>
      </c>
      <c r="BK229" s="143">
        <f>ROUND(I229*H229,2)</f>
        <v>0</v>
      </c>
      <c r="BL229" s="16" t="s">
        <v>250</v>
      </c>
      <c r="BM229" s="142" t="s">
        <v>292</v>
      </c>
    </row>
    <row r="230" spans="2:51" s="14" customFormat="1" ht="12">
      <c r="B230" s="159"/>
      <c r="D230" s="145" t="s">
        <v>145</v>
      </c>
      <c r="E230" s="160" t="s">
        <v>1</v>
      </c>
      <c r="F230" s="161" t="s">
        <v>159</v>
      </c>
      <c r="H230" s="160" t="s">
        <v>1</v>
      </c>
      <c r="I230" s="162"/>
      <c r="L230" s="159"/>
      <c r="M230" s="163"/>
      <c r="T230" s="164"/>
      <c r="AT230" s="160" t="s">
        <v>145</v>
      </c>
      <c r="AU230" s="160" t="s">
        <v>143</v>
      </c>
      <c r="AV230" s="14" t="s">
        <v>86</v>
      </c>
      <c r="AW230" s="14" t="s">
        <v>33</v>
      </c>
      <c r="AX230" s="14" t="s">
        <v>78</v>
      </c>
      <c r="AY230" s="160" t="s">
        <v>134</v>
      </c>
    </row>
    <row r="231" spans="2:51" s="12" customFormat="1" ht="12">
      <c r="B231" s="144"/>
      <c r="D231" s="145" t="s">
        <v>145</v>
      </c>
      <c r="E231" s="146" t="s">
        <v>1</v>
      </c>
      <c r="F231" s="147" t="s">
        <v>293</v>
      </c>
      <c r="H231" s="148">
        <v>15.61</v>
      </c>
      <c r="I231" s="149"/>
      <c r="L231" s="144"/>
      <c r="M231" s="150"/>
      <c r="T231" s="151"/>
      <c r="AT231" s="146" t="s">
        <v>145</v>
      </c>
      <c r="AU231" s="146" t="s">
        <v>143</v>
      </c>
      <c r="AV231" s="12" t="s">
        <v>143</v>
      </c>
      <c r="AW231" s="12" t="s">
        <v>33</v>
      </c>
      <c r="AX231" s="12" t="s">
        <v>78</v>
      </c>
      <c r="AY231" s="146" t="s">
        <v>134</v>
      </c>
    </row>
    <row r="232" spans="2:51" s="14" customFormat="1" ht="12">
      <c r="B232" s="159"/>
      <c r="D232" s="145" t="s">
        <v>145</v>
      </c>
      <c r="E232" s="160" t="s">
        <v>1</v>
      </c>
      <c r="F232" s="161" t="s">
        <v>163</v>
      </c>
      <c r="H232" s="160" t="s">
        <v>1</v>
      </c>
      <c r="I232" s="162"/>
      <c r="L232" s="159"/>
      <c r="M232" s="163"/>
      <c r="T232" s="164"/>
      <c r="AT232" s="160" t="s">
        <v>145</v>
      </c>
      <c r="AU232" s="160" t="s">
        <v>143</v>
      </c>
      <c r="AV232" s="14" t="s">
        <v>86</v>
      </c>
      <c r="AW232" s="14" t="s">
        <v>33</v>
      </c>
      <c r="AX232" s="14" t="s">
        <v>78</v>
      </c>
      <c r="AY232" s="160" t="s">
        <v>134</v>
      </c>
    </row>
    <row r="233" spans="2:51" s="12" customFormat="1" ht="12">
      <c r="B233" s="144"/>
      <c r="D233" s="145" t="s">
        <v>145</v>
      </c>
      <c r="E233" s="146" t="s">
        <v>1</v>
      </c>
      <c r="F233" s="147" t="s">
        <v>294</v>
      </c>
      <c r="H233" s="148">
        <v>3.44</v>
      </c>
      <c r="I233" s="149"/>
      <c r="L233" s="144"/>
      <c r="M233" s="150"/>
      <c r="T233" s="151"/>
      <c r="AT233" s="146" t="s">
        <v>145</v>
      </c>
      <c r="AU233" s="146" t="s">
        <v>143</v>
      </c>
      <c r="AV233" s="12" t="s">
        <v>143</v>
      </c>
      <c r="AW233" s="12" t="s">
        <v>33</v>
      </c>
      <c r="AX233" s="12" t="s">
        <v>78</v>
      </c>
      <c r="AY233" s="146" t="s">
        <v>134</v>
      </c>
    </row>
    <row r="234" spans="2:51" s="14" customFormat="1" ht="12">
      <c r="B234" s="159"/>
      <c r="D234" s="145" t="s">
        <v>145</v>
      </c>
      <c r="E234" s="160" t="s">
        <v>1</v>
      </c>
      <c r="F234" s="161" t="s">
        <v>167</v>
      </c>
      <c r="H234" s="160" t="s">
        <v>1</v>
      </c>
      <c r="I234" s="162"/>
      <c r="L234" s="159"/>
      <c r="M234" s="163"/>
      <c r="T234" s="164"/>
      <c r="AT234" s="160" t="s">
        <v>145</v>
      </c>
      <c r="AU234" s="160" t="s">
        <v>143</v>
      </c>
      <c r="AV234" s="14" t="s">
        <v>86</v>
      </c>
      <c r="AW234" s="14" t="s">
        <v>33</v>
      </c>
      <c r="AX234" s="14" t="s">
        <v>78</v>
      </c>
      <c r="AY234" s="160" t="s">
        <v>134</v>
      </c>
    </row>
    <row r="235" spans="2:51" s="12" customFormat="1" ht="12">
      <c r="B235" s="144"/>
      <c r="D235" s="145" t="s">
        <v>145</v>
      </c>
      <c r="E235" s="146" t="s">
        <v>1</v>
      </c>
      <c r="F235" s="147" t="s">
        <v>295</v>
      </c>
      <c r="H235" s="148">
        <v>6.5</v>
      </c>
      <c r="I235" s="149"/>
      <c r="L235" s="144"/>
      <c r="M235" s="150"/>
      <c r="T235" s="151"/>
      <c r="AT235" s="146" t="s">
        <v>145</v>
      </c>
      <c r="AU235" s="146" t="s">
        <v>143</v>
      </c>
      <c r="AV235" s="12" t="s">
        <v>143</v>
      </c>
      <c r="AW235" s="12" t="s">
        <v>33</v>
      </c>
      <c r="AX235" s="12" t="s">
        <v>78</v>
      </c>
      <c r="AY235" s="146" t="s">
        <v>134</v>
      </c>
    </row>
    <row r="236" spans="2:51" s="13" customFormat="1" ht="12">
      <c r="B236" s="152"/>
      <c r="D236" s="145" t="s">
        <v>145</v>
      </c>
      <c r="E236" s="153" t="s">
        <v>1</v>
      </c>
      <c r="F236" s="154" t="s">
        <v>148</v>
      </c>
      <c r="H236" s="155">
        <v>25.55</v>
      </c>
      <c r="I236" s="156"/>
      <c r="L236" s="152"/>
      <c r="M236" s="157"/>
      <c r="T236" s="158"/>
      <c r="AT236" s="153" t="s">
        <v>145</v>
      </c>
      <c r="AU236" s="153" t="s">
        <v>143</v>
      </c>
      <c r="AV236" s="13" t="s">
        <v>142</v>
      </c>
      <c r="AW236" s="13" t="s">
        <v>33</v>
      </c>
      <c r="AX236" s="13" t="s">
        <v>86</v>
      </c>
      <c r="AY236" s="153" t="s">
        <v>134</v>
      </c>
    </row>
    <row r="237" spans="2:65" s="1" customFormat="1" ht="44.25" customHeight="1">
      <c r="B237" s="31"/>
      <c r="C237" s="131" t="s">
        <v>296</v>
      </c>
      <c r="D237" s="131" t="s">
        <v>137</v>
      </c>
      <c r="E237" s="132" t="s">
        <v>297</v>
      </c>
      <c r="F237" s="133" t="s">
        <v>298</v>
      </c>
      <c r="G237" s="134" t="s">
        <v>140</v>
      </c>
      <c r="H237" s="135">
        <v>62.23</v>
      </c>
      <c r="I237" s="136"/>
      <c r="J237" s="137">
        <f>ROUND(I237*H237,2)</f>
        <v>0</v>
      </c>
      <c r="K237" s="133" t="s">
        <v>1</v>
      </c>
      <c r="L237" s="31"/>
      <c r="M237" s="138" t="s">
        <v>1</v>
      </c>
      <c r="N237" s="139" t="s">
        <v>44</v>
      </c>
      <c r="P237" s="140">
        <f>O237*H237</f>
        <v>0</v>
      </c>
      <c r="Q237" s="140">
        <v>0.0035</v>
      </c>
      <c r="R237" s="140">
        <f>Q237*H237</f>
        <v>0.217805</v>
      </c>
      <c r="S237" s="140">
        <v>0</v>
      </c>
      <c r="T237" s="141">
        <f>S237*H237</f>
        <v>0</v>
      </c>
      <c r="AR237" s="142" t="s">
        <v>250</v>
      </c>
      <c r="AT237" s="142" t="s">
        <v>137</v>
      </c>
      <c r="AU237" s="142" t="s">
        <v>143</v>
      </c>
      <c r="AY237" s="16" t="s">
        <v>134</v>
      </c>
      <c r="BE237" s="143">
        <f>IF(N237="základní",J237,0)</f>
        <v>0</v>
      </c>
      <c r="BF237" s="143">
        <f>IF(N237="snížená",J237,0)</f>
        <v>0</v>
      </c>
      <c r="BG237" s="143">
        <f>IF(N237="zákl. přenesená",J237,0)</f>
        <v>0</v>
      </c>
      <c r="BH237" s="143">
        <f>IF(N237="sníž. přenesená",J237,0)</f>
        <v>0</v>
      </c>
      <c r="BI237" s="143">
        <f>IF(N237="nulová",J237,0)</f>
        <v>0</v>
      </c>
      <c r="BJ237" s="16" t="s">
        <v>143</v>
      </c>
      <c r="BK237" s="143">
        <f>ROUND(I237*H237,2)</f>
        <v>0</v>
      </c>
      <c r="BL237" s="16" t="s">
        <v>250</v>
      </c>
      <c r="BM237" s="142" t="s">
        <v>299</v>
      </c>
    </row>
    <row r="238" spans="2:51" s="14" customFormat="1" ht="12">
      <c r="B238" s="159"/>
      <c r="D238" s="145" t="s">
        <v>145</v>
      </c>
      <c r="E238" s="160" t="s">
        <v>1</v>
      </c>
      <c r="F238" s="161" t="s">
        <v>159</v>
      </c>
      <c r="H238" s="160" t="s">
        <v>1</v>
      </c>
      <c r="I238" s="162"/>
      <c r="L238" s="159"/>
      <c r="M238" s="163"/>
      <c r="T238" s="164"/>
      <c r="AT238" s="160" t="s">
        <v>145</v>
      </c>
      <c r="AU238" s="160" t="s">
        <v>143</v>
      </c>
      <c r="AV238" s="14" t="s">
        <v>86</v>
      </c>
      <c r="AW238" s="14" t="s">
        <v>33</v>
      </c>
      <c r="AX238" s="14" t="s">
        <v>78</v>
      </c>
      <c r="AY238" s="160" t="s">
        <v>134</v>
      </c>
    </row>
    <row r="239" spans="2:51" s="12" customFormat="1" ht="12">
      <c r="B239" s="144"/>
      <c r="D239" s="145" t="s">
        <v>145</v>
      </c>
      <c r="E239" s="146" t="s">
        <v>1</v>
      </c>
      <c r="F239" s="147" t="s">
        <v>300</v>
      </c>
      <c r="H239" s="148">
        <v>35.91</v>
      </c>
      <c r="I239" s="149"/>
      <c r="L239" s="144"/>
      <c r="M239" s="150"/>
      <c r="T239" s="151"/>
      <c r="AT239" s="146" t="s">
        <v>145</v>
      </c>
      <c r="AU239" s="146" t="s">
        <v>143</v>
      </c>
      <c r="AV239" s="12" t="s">
        <v>143</v>
      </c>
      <c r="AW239" s="12" t="s">
        <v>33</v>
      </c>
      <c r="AX239" s="12" t="s">
        <v>78</v>
      </c>
      <c r="AY239" s="146" t="s">
        <v>134</v>
      </c>
    </row>
    <row r="240" spans="2:51" s="14" customFormat="1" ht="12">
      <c r="B240" s="159"/>
      <c r="D240" s="145" t="s">
        <v>145</v>
      </c>
      <c r="E240" s="160" t="s">
        <v>1</v>
      </c>
      <c r="F240" s="161" t="s">
        <v>163</v>
      </c>
      <c r="H240" s="160" t="s">
        <v>1</v>
      </c>
      <c r="I240" s="162"/>
      <c r="L240" s="159"/>
      <c r="M240" s="163"/>
      <c r="T240" s="164"/>
      <c r="AT240" s="160" t="s">
        <v>145</v>
      </c>
      <c r="AU240" s="160" t="s">
        <v>143</v>
      </c>
      <c r="AV240" s="14" t="s">
        <v>86</v>
      </c>
      <c r="AW240" s="14" t="s">
        <v>33</v>
      </c>
      <c r="AX240" s="14" t="s">
        <v>78</v>
      </c>
      <c r="AY240" s="160" t="s">
        <v>134</v>
      </c>
    </row>
    <row r="241" spans="2:51" s="12" customFormat="1" ht="12">
      <c r="B241" s="144"/>
      <c r="D241" s="145" t="s">
        <v>145</v>
      </c>
      <c r="E241" s="146" t="s">
        <v>1</v>
      </c>
      <c r="F241" s="147" t="s">
        <v>301</v>
      </c>
      <c r="H241" s="148">
        <v>9.12</v>
      </c>
      <c r="I241" s="149"/>
      <c r="L241" s="144"/>
      <c r="M241" s="150"/>
      <c r="T241" s="151"/>
      <c r="AT241" s="146" t="s">
        <v>145</v>
      </c>
      <c r="AU241" s="146" t="s">
        <v>143</v>
      </c>
      <c r="AV241" s="12" t="s">
        <v>143</v>
      </c>
      <c r="AW241" s="12" t="s">
        <v>33</v>
      </c>
      <c r="AX241" s="12" t="s">
        <v>78</v>
      </c>
      <c r="AY241" s="146" t="s">
        <v>134</v>
      </c>
    </row>
    <row r="242" spans="2:51" s="14" customFormat="1" ht="12">
      <c r="B242" s="159"/>
      <c r="D242" s="145" t="s">
        <v>145</v>
      </c>
      <c r="E242" s="160" t="s">
        <v>1</v>
      </c>
      <c r="F242" s="161" t="s">
        <v>167</v>
      </c>
      <c r="H242" s="160" t="s">
        <v>1</v>
      </c>
      <c r="I242" s="162"/>
      <c r="L242" s="159"/>
      <c r="M242" s="163"/>
      <c r="T242" s="164"/>
      <c r="AT242" s="160" t="s">
        <v>145</v>
      </c>
      <c r="AU242" s="160" t="s">
        <v>143</v>
      </c>
      <c r="AV242" s="14" t="s">
        <v>86</v>
      </c>
      <c r="AW242" s="14" t="s">
        <v>33</v>
      </c>
      <c r="AX242" s="14" t="s">
        <v>78</v>
      </c>
      <c r="AY242" s="160" t="s">
        <v>134</v>
      </c>
    </row>
    <row r="243" spans="2:51" s="12" customFormat="1" ht="12">
      <c r="B243" s="144"/>
      <c r="D243" s="145" t="s">
        <v>145</v>
      </c>
      <c r="E243" s="146" t="s">
        <v>1</v>
      </c>
      <c r="F243" s="147" t="s">
        <v>302</v>
      </c>
      <c r="H243" s="148">
        <v>17.2</v>
      </c>
      <c r="I243" s="149"/>
      <c r="L243" s="144"/>
      <c r="M243" s="150"/>
      <c r="T243" s="151"/>
      <c r="AT243" s="146" t="s">
        <v>145</v>
      </c>
      <c r="AU243" s="146" t="s">
        <v>143</v>
      </c>
      <c r="AV243" s="12" t="s">
        <v>143</v>
      </c>
      <c r="AW243" s="12" t="s">
        <v>33</v>
      </c>
      <c r="AX243" s="12" t="s">
        <v>78</v>
      </c>
      <c r="AY243" s="146" t="s">
        <v>134</v>
      </c>
    </row>
    <row r="244" spans="2:51" s="13" customFormat="1" ht="12">
      <c r="B244" s="152"/>
      <c r="D244" s="145" t="s">
        <v>145</v>
      </c>
      <c r="E244" s="153" t="s">
        <v>1</v>
      </c>
      <c r="F244" s="154" t="s">
        <v>148</v>
      </c>
      <c r="H244" s="155">
        <v>62.23</v>
      </c>
      <c r="I244" s="156"/>
      <c r="L244" s="152"/>
      <c r="M244" s="157"/>
      <c r="T244" s="158"/>
      <c r="AT244" s="153" t="s">
        <v>145</v>
      </c>
      <c r="AU244" s="153" t="s">
        <v>143</v>
      </c>
      <c r="AV244" s="13" t="s">
        <v>142</v>
      </c>
      <c r="AW244" s="13" t="s">
        <v>33</v>
      </c>
      <c r="AX244" s="13" t="s">
        <v>86</v>
      </c>
      <c r="AY244" s="153" t="s">
        <v>134</v>
      </c>
    </row>
    <row r="245" spans="2:65" s="1" customFormat="1" ht="33" customHeight="1">
      <c r="B245" s="31"/>
      <c r="C245" s="131" t="s">
        <v>303</v>
      </c>
      <c r="D245" s="131" t="s">
        <v>137</v>
      </c>
      <c r="E245" s="132" t="s">
        <v>304</v>
      </c>
      <c r="F245" s="133" t="s">
        <v>305</v>
      </c>
      <c r="G245" s="134" t="s">
        <v>306</v>
      </c>
      <c r="H245" s="165"/>
      <c r="I245" s="136"/>
      <c r="J245" s="137">
        <f>ROUND(I245*H245,2)</f>
        <v>0</v>
      </c>
      <c r="K245" s="133" t="s">
        <v>141</v>
      </c>
      <c r="L245" s="31"/>
      <c r="M245" s="138" t="s">
        <v>1</v>
      </c>
      <c r="N245" s="139" t="s">
        <v>44</v>
      </c>
      <c r="P245" s="140">
        <f>O245*H245</f>
        <v>0</v>
      </c>
      <c r="Q245" s="140">
        <v>0</v>
      </c>
      <c r="R245" s="140">
        <f>Q245*H245</f>
        <v>0</v>
      </c>
      <c r="S245" s="140">
        <v>0</v>
      </c>
      <c r="T245" s="141">
        <f>S245*H245</f>
        <v>0</v>
      </c>
      <c r="AR245" s="142" t="s">
        <v>250</v>
      </c>
      <c r="AT245" s="142" t="s">
        <v>137</v>
      </c>
      <c r="AU245" s="142" t="s">
        <v>143</v>
      </c>
      <c r="AY245" s="16" t="s">
        <v>134</v>
      </c>
      <c r="BE245" s="143">
        <f>IF(N245="základní",J245,0)</f>
        <v>0</v>
      </c>
      <c r="BF245" s="143">
        <f>IF(N245="snížená",J245,0)</f>
        <v>0</v>
      </c>
      <c r="BG245" s="143">
        <f>IF(N245="zákl. přenesená",J245,0)</f>
        <v>0</v>
      </c>
      <c r="BH245" s="143">
        <f>IF(N245="sníž. přenesená",J245,0)</f>
        <v>0</v>
      </c>
      <c r="BI245" s="143">
        <f>IF(N245="nulová",J245,0)</f>
        <v>0</v>
      </c>
      <c r="BJ245" s="16" t="s">
        <v>143</v>
      </c>
      <c r="BK245" s="143">
        <f>ROUND(I245*H245,2)</f>
        <v>0</v>
      </c>
      <c r="BL245" s="16" t="s">
        <v>250</v>
      </c>
      <c r="BM245" s="142" t="s">
        <v>307</v>
      </c>
    </row>
    <row r="246" spans="2:63" s="11" customFormat="1" ht="22.9" customHeight="1">
      <c r="B246" s="119"/>
      <c r="D246" s="120" t="s">
        <v>77</v>
      </c>
      <c r="E246" s="129" t="s">
        <v>308</v>
      </c>
      <c r="F246" s="129" t="s">
        <v>309</v>
      </c>
      <c r="I246" s="122"/>
      <c r="J246" s="130">
        <f>BK246</f>
        <v>0</v>
      </c>
      <c r="L246" s="119"/>
      <c r="M246" s="124"/>
      <c r="P246" s="125">
        <f>SUM(P247:P251)</f>
        <v>0</v>
      </c>
      <c r="R246" s="125">
        <f>SUM(R247:R251)</f>
        <v>0.2576685</v>
      </c>
      <c r="T246" s="126">
        <f>SUM(T247:T251)</f>
        <v>0</v>
      </c>
      <c r="AR246" s="120" t="s">
        <v>143</v>
      </c>
      <c r="AT246" s="127" t="s">
        <v>77</v>
      </c>
      <c r="AU246" s="127" t="s">
        <v>86</v>
      </c>
      <c r="AY246" s="120" t="s">
        <v>134</v>
      </c>
      <c r="BK246" s="128">
        <f>SUM(BK247:BK251)</f>
        <v>0</v>
      </c>
    </row>
    <row r="247" spans="2:65" s="1" customFormat="1" ht="24.2" customHeight="1">
      <c r="B247" s="31"/>
      <c r="C247" s="131" t="s">
        <v>310</v>
      </c>
      <c r="D247" s="131" t="s">
        <v>137</v>
      </c>
      <c r="E247" s="132" t="s">
        <v>311</v>
      </c>
      <c r="F247" s="133" t="s">
        <v>312</v>
      </c>
      <c r="G247" s="134" t="s">
        <v>217</v>
      </c>
      <c r="H247" s="135">
        <v>19.95</v>
      </c>
      <c r="I247" s="136"/>
      <c r="J247" s="137">
        <f>ROUND(I247*H247,2)</f>
        <v>0</v>
      </c>
      <c r="K247" s="133" t="s">
        <v>141</v>
      </c>
      <c r="L247" s="31"/>
      <c r="M247" s="138" t="s">
        <v>1</v>
      </c>
      <c r="N247" s="139" t="s">
        <v>44</v>
      </c>
      <c r="P247" s="140">
        <f>O247*H247</f>
        <v>0</v>
      </c>
      <c r="Q247" s="140">
        <v>0.00515</v>
      </c>
      <c r="R247" s="140">
        <f>Q247*H247</f>
        <v>0.1027425</v>
      </c>
      <c r="S247" s="140">
        <v>0</v>
      </c>
      <c r="T247" s="141">
        <f>S247*H247</f>
        <v>0</v>
      </c>
      <c r="AR247" s="142" t="s">
        <v>250</v>
      </c>
      <c r="AT247" s="142" t="s">
        <v>137</v>
      </c>
      <c r="AU247" s="142" t="s">
        <v>143</v>
      </c>
      <c r="AY247" s="16" t="s">
        <v>134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6" t="s">
        <v>143</v>
      </c>
      <c r="BK247" s="143">
        <f>ROUND(I247*H247,2)</f>
        <v>0</v>
      </c>
      <c r="BL247" s="16" t="s">
        <v>250</v>
      </c>
      <c r="BM247" s="142" t="s">
        <v>313</v>
      </c>
    </row>
    <row r="248" spans="2:51" s="12" customFormat="1" ht="12">
      <c r="B248" s="144"/>
      <c r="D248" s="145" t="s">
        <v>145</v>
      </c>
      <c r="E248" s="146" t="s">
        <v>1</v>
      </c>
      <c r="F248" s="147" t="s">
        <v>226</v>
      </c>
      <c r="H248" s="148">
        <v>19.95</v>
      </c>
      <c r="I248" s="149"/>
      <c r="L248" s="144"/>
      <c r="M248" s="150"/>
      <c r="T248" s="151"/>
      <c r="AT248" s="146" t="s">
        <v>145</v>
      </c>
      <c r="AU248" s="146" t="s">
        <v>143</v>
      </c>
      <c r="AV248" s="12" t="s">
        <v>143</v>
      </c>
      <c r="AW248" s="12" t="s">
        <v>33</v>
      </c>
      <c r="AX248" s="12" t="s">
        <v>86</v>
      </c>
      <c r="AY248" s="146" t="s">
        <v>134</v>
      </c>
    </row>
    <row r="249" spans="2:65" s="1" customFormat="1" ht="24.2" customHeight="1">
      <c r="B249" s="31"/>
      <c r="C249" s="131" t="s">
        <v>314</v>
      </c>
      <c r="D249" s="131" t="s">
        <v>137</v>
      </c>
      <c r="E249" s="132" t="s">
        <v>315</v>
      </c>
      <c r="F249" s="133" t="s">
        <v>316</v>
      </c>
      <c r="G249" s="134" t="s">
        <v>217</v>
      </c>
      <c r="H249" s="135">
        <v>17.1</v>
      </c>
      <c r="I249" s="136"/>
      <c r="J249" s="137">
        <f>ROUND(I249*H249,2)</f>
        <v>0</v>
      </c>
      <c r="K249" s="133" t="s">
        <v>141</v>
      </c>
      <c r="L249" s="31"/>
      <c r="M249" s="138" t="s">
        <v>1</v>
      </c>
      <c r="N249" s="139" t="s">
        <v>44</v>
      </c>
      <c r="P249" s="140">
        <f>O249*H249</f>
        <v>0</v>
      </c>
      <c r="Q249" s="140">
        <v>0.00906</v>
      </c>
      <c r="R249" s="140">
        <f>Q249*H249</f>
        <v>0.154926</v>
      </c>
      <c r="S249" s="140">
        <v>0</v>
      </c>
      <c r="T249" s="141">
        <f>S249*H249</f>
        <v>0</v>
      </c>
      <c r="AR249" s="142" t="s">
        <v>250</v>
      </c>
      <c r="AT249" s="142" t="s">
        <v>137</v>
      </c>
      <c r="AU249" s="142" t="s">
        <v>143</v>
      </c>
      <c r="AY249" s="16" t="s">
        <v>134</v>
      </c>
      <c r="BE249" s="143">
        <f>IF(N249="základní",J249,0)</f>
        <v>0</v>
      </c>
      <c r="BF249" s="143">
        <f>IF(N249="snížená",J249,0)</f>
        <v>0</v>
      </c>
      <c r="BG249" s="143">
        <f>IF(N249="zákl. přenesená",J249,0)</f>
        <v>0</v>
      </c>
      <c r="BH249" s="143">
        <f>IF(N249="sníž. přenesená",J249,0)</f>
        <v>0</v>
      </c>
      <c r="BI249" s="143">
        <f>IF(N249="nulová",J249,0)</f>
        <v>0</v>
      </c>
      <c r="BJ249" s="16" t="s">
        <v>143</v>
      </c>
      <c r="BK249" s="143">
        <f>ROUND(I249*H249,2)</f>
        <v>0</v>
      </c>
      <c r="BL249" s="16" t="s">
        <v>250</v>
      </c>
      <c r="BM249" s="142" t="s">
        <v>317</v>
      </c>
    </row>
    <row r="250" spans="2:51" s="12" customFormat="1" ht="12">
      <c r="B250" s="144"/>
      <c r="D250" s="145" t="s">
        <v>145</v>
      </c>
      <c r="E250" s="146" t="s">
        <v>1</v>
      </c>
      <c r="F250" s="147" t="s">
        <v>318</v>
      </c>
      <c r="H250" s="148">
        <v>17.1</v>
      </c>
      <c r="I250" s="149"/>
      <c r="L250" s="144"/>
      <c r="M250" s="150"/>
      <c r="T250" s="151"/>
      <c r="AT250" s="146" t="s">
        <v>145</v>
      </c>
      <c r="AU250" s="146" t="s">
        <v>143</v>
      </c>
      <c r="AV250" s="12" t="s">
        <v>143</v>
      </c>
      <c r="AW250" s="12" t="s">
        <v>33</v>
      </c>
      <c r="AX250" s="12" t="s">
        <v>86</v>
      </c>
      <c r="AY250" s="146" t="s">
        <v>134</v>
      </c>
    </row>
    <row r="251" spans="2:65" s="1" customFormat="1" ht="24.2" customHeight="1">
      <c r="B251" s="31"/>
      <c r="C251" s="131" t="s">
        <v>319</v>
      </c>
      <c r="D251" s="131" t="s">
        <v>137</v>
      </c>
      <c r="E251" s="132" t="s">
        <v>320</v>
      </c>
      <c r="F251" s="133" t="s">
        <v>321</v>
      </c>
      <c r="G251" s="134" t="s">
        <v>306</v>
      </c>
      <c r="H251" s="165"/>
      <c r="I251" s="136"/>
      <c r="J251" s="137">
        <f>ROUND(I251*H251,2)</f>
        <v>0</v>
      </c>
      <c r="K251" s="133" t="s">
        <v>141</v>
      </c>
      <c r="L251" s="31"/>
      <c r="M251" s="138" t="s">
        <v>1</v>
      </c>
      <c r="N251" s="139" t="s">
        <v>44</v>
      </c>
      <c r="P251" s="140">
        <f>O251*H251</f>
        <v>0</v>
      </c>
      <c r="Q251" s="140">
        <v>0</v>
      </c>
      <c r="R251" s="140">
        <f>Q251*H251</f>
        <v>0</v>
      </c>
      <c r="S251" s="140">
        <v>0</v>
      </c>
      <c r="T251" s="141">
        <f>S251*H251</f>
        <v>0</v>
      </c>
      <c r="AR251" s="142" t="s">
        <v>250</v>
      </c>
      <c r="AT251" s="142" t="s">
        <v>137</v>
      </c>
      <c r="AU251" s="142" t="s">
        <v>143</v>
      </c>
      <c r="AY251" s="16" t="s">
        <v>134</v>
      </c>
      <c r="BE251" s="143">
        <f>IF(N251="základní",J251,0)</f>
        <v>0</v>
      </c>
      <c r="BF251" s="143">
        <f>IF(N251="snížená",J251,0)</f>
        <v>0</v>
      </c>
      <c r="BG251" s="143">
        <f>IF(N251="zákl. přenesená",J251,0)</f>
        <v>0</v>
      </c>
      <c r="BH251" s="143">
        <f>IF(N251="sníž. přenesená",J251,0)</f>
        <v>0</v>
      </c>
      <c r="BI251" s="143">
        <f>IF(N251="nulová",J251,0)</f>
        <v>0</v>
      </c>
      <c r="BJ251" s="16" t="s">
        <v>143</v>
      </c>
      <c r="BK251" s="143">
        <f>ROUND(I251*H251,2)</f>
        <v>0</v>
      </c>
      <c r="BL251" s="16" t="s">
        <v>250</v>
      </c>
      <c r="BM251" s="142" t="s">
        <v>322</v>
      </c>
    </row>
    <row r="252" spans="2:63" s="11" customFormat="1" ht="22.9" customHeight="1">
      <c r="B252" s="119"/>
      <c r="D252" s="120" t="s">
        <v>77</v>
      </c>
      <c r="E252" s="129" t="s">
        <v>323</v>
      </c>
      <c r="F252" s="129" t="s">
        <v>324</v>
      </c>
      <c r="I252" s="122"/>
      <c r="J252" s="130">
        <f>BK252</f>
        <v>0</v>
      </c>
      <c r="L252" s="119"/>
      <c r="M252" s="124"/>
      <c r="P252" s="125">
        <f>SUM(P253:P305)</f>
        <v>0</v>
      </c>
      <c r="R252" s="125">
        <f>SUM(R253:R305)</f>
        <v>0.5323962999999999</v>
      </c>
      <c r="T252" s="126">
        <f>SUM(T253:T305)</f>
        <v>1.7307598</v>
      </c>
      <c r="AR252" s="120" t="s">
        <v>143</v>
      </c>
      <c r="AT252" s="127" t="s">
        <v>77</v>
      </c>
      <c r="AU252" s="127" t="s">
        <v>86</v>
      </c>
      <c r="AY252" s="120" t="s">
        <v>134</v>
      </c>
      <c r="BK252" s="128">
        <f>SUM(BK253:BK305)</f>
        <v>0</v>
      </c>
    </row>
    <row r="253" spans="2:65" s="1" customFormat="1" ht="16.5" customHeight="1">
      <c r="B253" s="31"/>
      <c r="C253" s="131" t="s">
        <v>325</v>
      </c>
      <c r="D253" s="131" t="s">
        <v>137</v>
      </c>
      <c r="E253" s="132" t="s">
        <v>326</v>
      </c>
      <c r="F253" s="133" t="s">
        <v>327</v>
      </c>
      <c r="G253" s="134" t="s">
        <v>140</v>
      </c>
      <c r="H253" s="135">
        <v>20.54</v>
      </c>
      <c r="I253" s="136"/>
      <c r="J253" s="137">
        <f>ROUND(I253*H253,2)</f>
        <v>0</v>
      </c>
      <c r="K253" s="133" t="s">
        <v>141</v>
      </c>
      <c r="L253" s="31"/>
      <c r="M253" s="138" t="s">
        <v>1</v>
      </c>
      <c r="N253" s="139" t="s">
        <v>44</v>
      </c>
      <c r="P253" s="140">
        <f>O253*H253</f>
        <v>0</v>
      </c>
      <c r="Q253" s="140">
        <v>0.0003</v>
      </c>
      <c r="R253" s="140">
        <f>Q253*H253</f>
        <v>0.006161999999999999</v>
      </c>
      <c r="S253" s="140">
        <v>0</v>
      </c>
      <c r="T253" s="141">
        <f>S253*H253</f>
        <v>0</v>
      </c>
      <c r="AR253" s="142" t="s">
        <v>250</v>
      </c>
      <c r="AT253" s="142" t="s">
        <v>137</v>
      </c>
      <c r="AU253" s="142" t="s">
        <v>143</v>
      </c>
      <c r="AY253" s="16" t="s">
        <v>134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6" t="s">
        <v>143</v>
      </c>
      <c r="BK253" s="143">
        <f>ROUND(I253*H253,2)</f>
        <v>0</v>
      </c>
      <c r="BL253" s="16" t="s">
        <v>250</v>
      </c>
      <c r="BM253" s="142" t="s">
        <v>328</v>
      </c>
    </row>
    <row r="254" spans="2:51" s="12" customFormat="1" ht="12">
      <c r="B254" s="144"/>
      <c r="D254" s="145" t="s">
        <v>145</v>
      </c>
      <c r="E254" s="146" t="s">
        <v>1</v>
      </c>
      <c r="F254" s="147" t="s">
        <v>329</v>
      </c>
      <c r="H254" s="148">
        <v>20.54</v>
      </c>
      <c r="I254" s="149"/>
      <c r="L254" s="144"/>
      <c r="M254" s="150"/>
      <c r="T254" s="151"/>
      <c r="AT254" s="146" t="s">
        <v>145</v>
      </c>
      <c r="AU254" s="146" t="s">
        <v>143</v>
      </c>
      <c r="AV254" s="12" t="s">
        <v>143</v>
      </c>
      <c r="AW254" s="12" t="s">
        <v>33</v>
      </c>
      <c r="AX254" s="12" t="s">
        <v>86</v>
      </c>
      <c r="AY254" s="146" t="s">
        <v>134</v>
      </c>
    </row>
    <row r="255" spans="2:65" s="1" customFormat="1" ht="24.2" customHeight="1">
      <c r="B255" s="31"/>
      <c r="C255" s="131" t="s">
        <v>330</v>
      </c>
      <c r="D255" s="131" t="s">
        <v>137</v>
      </c>
      <c r="E255" s="132" t="s">
        <v>331</v>
      </c>
      <c r="F255" s="133" t="s">
        <v>332</v>
      </c>
      <c r="G255" s="134" t="s">
        <v>140</v>
      </c>
      <c r="H255" s="135">
        <v>3.45</v>
      </c>
      <c r="I255" s="136"/>
      <c r="J255" s="137">
        <f>ROUND(I255*H255,2)</f>
        <v>0</v>
      </c>
      <c r="K255" s="133" t="s">
        <v>141</v>
      </c>
      <c r="L255" s="31"/>
      <c r="M255" s="138" t="s">
        <v>1</v>
      </c>
      <c r="N255" s="139" t="s">
        <v>44</v>
      </c>
      <c r="P255" s="140">
        <f>O255*H255</f>
        <v>0</v>
      </c>
      <c r="Q255" s="140">
        <v>0.015</v>
      </c>
      <c r="R255" s="140">
        <f>Q255*H255</f>
        <v>0.05175</v>
      </c>
      <c r="S255" s="140">
        <v>0</v>
      </c>
      <c r="T255" s="141">
        <f>S255*H255</f>
        <v>0</v>
      </c>
      <c r="AR255" s="142" t="s">
        <v>250</v>
      </c>
      <c r="AT255" s="142" t="s">
        <v>137</v>
      </c>
      <c r="AU255" s="142" t="s">
        <v>143</v>
      </c>
      <c r="AY255" s="16" t="s">
        <v>134</v>
      </c>
      <c r="BE255" s="143">
        <f>IF(N255="základní",J255,0)</f>
        <v>0</v>
      </c>
      <c r="BF255" s="143">
        <f>IF(N255="snížená",J255,0)</f>
        <v>0</v>
      </c>
      <c r="BG255" s="143">
        <f>IF(N255="zákl. přenesená",J255,0)</f>
        <v>0</v>
      </c>
      <c r="BH255" s="143">
        <f>IF(N255="sníž. přenesená",J255,0)</f>
        <v>0</v>
      </c>
      <c r="BI255" s="143">
        <f>IF(N255="nulová",J255,0)</f>
        <v>0</v>
      </c>
      <c r="BJ255" s="16" t="s">
        <v>143</v>
      </c>
      <c r="BK255" s="143">
        <f>ROUND(I255*H255,2)</f>
        <v>0</v>
      </c>
      <c r="BL255" s="16" t="s">
        <v>250</v>
      </c>
      <c r="BM255" s="142" t="s">
        <v>333</v>
      </c>
    </row>
    <row r="256" spans="2:51" s="12" customFormat="1" ht="12">
      <c r="B256" s="144"/>
      <c r="D256" s="145" t="s">
        <v>145</v>
      </c>
      <c r="E256" s="146" t="s">
        <v>1</v>
      </c>
      <c r="F256" s="147" t="s">
        <v>334</v>
      </c>
      <c r="H256" s="148">
        <v>3.45</v>
      </c>
      <c r="I256" s="149"/>
      <c r="L256" s="144"/>
      <c r="M256" s="150"/>
      <c r="T256" s="151"/>
      <c r="AT256" s="146" t="s">
        <v>145</v>
      </c>
      <c r="AU256" s="146" t="s">
        <v>143</v>
      </c>
      <c r="AV256" s="12" t="s">
        <v>143</v>
      </c>
      <c r="AW256" s="12" t="s">
        <v>33</v>
      </c>
      <c r="AX256" s="12" t="s">
        <v>86</v>
      </c>
      <c r="AY256" s="146" t="s">
        <v>134</v>
      </c>
    </row>
    <row r="257" spans="2:65" s="1" customFormat="1" ht="24.2" customHeight="1">
      <c r="B257" s="31"/>
      <c r="C257" s="131" t="s">
        <v>335</v>
      </c>
      <c r="D257" s="131" t="s">
        <v>137</v>
      </c>
      <c r="E257" s="132" t="s">
        <v>336</v>
      </c>
      <c r="F257" s="133" t="s">
        <v>337</v>
      </c>
      <c r="G257" s="134" t="s">
        <v>217</v>
      </c>
      <c r="H257" s="135">
        <v>34.5</v>
      </c>
      <c r="I257" s="136"/>
      <c r="J257" s="137">
        <f>ROUND(I257*H257,2)</f>
        <v>0</v>
      </c>
      <c r="K257" s="133" t="s">
        <v>141</v>
      </c>
      <c r="L257" s="31"/>
      <c r="M257" s="138" t="s">
        <v>1</v>
      </c>
      <c r="N257" s="139" t="s">
        <v>44</v>
      </c>
      <c r="P257" s="140">
        <f>O257*H257</f>
        <v>0</v>
      </c>
      <c r="Q257" s="140">
        <v>0</v>
      </c>
      <c r="R257" s="140">
        <f>Q257*H257</f>
        <v>0</v>
      </c>
      <c r="S257" s="140">
        <v>0.01174</v>
      </c>
      <c r="T257" s="141">
        <f>S257*H257</f>
        <v>0.40503</v>
      </c>
      <c r="AR257" s="142" t="s">
        <v>250</v>
      </c>
      <c r="AT257" s="142" t="s">
        <v>137</v>
      </c>
      <c r="AU257" s="142" t="s">
        <v>143</v>
      </c>
      <c r="AY257" s="16" t="s">
        <v>134</v>
      </c>
      <c r="BE257" s="143">
        <f>IF(N257="základní",J257,0)</f>
        <v>0</v>
      </c>
      <c r="BF257" s="143">
        <f>IF(N257="snížená",J257,0)</f>
        <v>0</v>
      </c>
      <c r="BG257" s="143">
        <f>IF(N257="zákl. přenesená",J257,0)</f>
        <v>0</v>
      </c>
      <c r="BH257" s="143">
        <f>IF(N257="sníž. přenesená",J257,0)</f>
        <v>0</v>
      </c>
      <c r="BI257" s="143">
        <f>IF(N257="nulová",J257,0)</f>
        <v>0</v>
      </c>
      <c r="BJ257" s="16" t="s">
        <v>143</v>
      </c>
      <c r="BK257" s="143">
        <f>ROUND(I257*H257,2)</f>
        <v>0</v>
      </c>
      <c r="BL257" s="16" t="s">
        <v>250</v>
      </c>
      <c r="BM257" s="142" t="s">
        <v>338</v>
      </c>
    </row>
    <row r="258" spans="2:51" s="14" customFormat="1" ht="12">
      <c r="B258" s="159"/>
      <c r="D258" s="145" t="s">
        <v>145</v>
      </c>
      <c r="E258" s="160" t="s">
        <v>1</v>
      </c>
      <c r="F258" s="161" t="s">
        <v>159</v>
      </c>
      <c r="H258" s="160" t="s">
        <v>1</v>
      </c>
      <c r="I258" s="162"/>
      <c r="L258" s="159"/>
      <c r="M258" s="163"/>
      <c r="T258" s="164"/>
      <c r="AT258" s="160" t="s">
        <v>145</v>
      </c>
      <c r="AU258" s="160" t="s">
        <v>143</v>
      </c>
      <c r="AV258" s="14" t="s">
        <v>86</v>
      </c>
      <c r="AW258" s="14" t="s">
        <v>33</v>
      </c>
      <c r="AX258" s="14" t="s">
        <v>78</v>
      </c>
      <c r="AY258" s="160" t="s">
        <v>134</v>
      </c>
    </row>
    <row r="259" spans="2:51" s="12" customFormat="1" ht="12">
      <c r="B259" s="144"/>
      <c r="D259" s="145" t="s">
        <v>145</v>
      </c>
      <c r="E259" s="146" t="s">
        <v>1</v>
      </c>
      <c r="F259" s="147" t="s">
        <v>339</v>
      </c>
      <c r="H259" s="148">
        <v>18.9</v>
      </c>
      <c r="I259" s="149"/>
      <c r="L259" s="144"/>
      <c r="M259" s="150"/>
      <c r="T259" s="151"/>
      <c r="AT259" s="146" t="s">
        <v>145</v>
      </c>
      <c r="AU259" s="146" t="s">
        <v>143</v>
      </c>
      <c r="AV259" s="12" t="s">
        <v>143</v>
      </c>
      <c r="AW259" s="12" t="s">
        <v>33</v>
      </c>
      <c r="AX259" s="12" t="s">
        <v>78</v>
      </c>
      <c r="AY259" s="146" t="s">
        <v>134</v>
      </c>
    </row>
    <row r="260" spans="2:51" s="14" customFormat="1" ht="12">
      <c r="B260" s="159"/>
      <c r="D260" s="145" t="s">
        <v>145</v>
      </c>
      <c r="E260" s="160" t="s">
        <v>1</v>
      </c>
      <c r="F260" s="161" t="s">
        <v>163</v>
      </c>
      <c r="H260" s="160" t="s">
        <v>1</v>
      </c>
      <c r="I260" s="162"/>
      <c r="L260" s="159"/>
      <c r="M260" s="163"/>
      <c r="T260" s="164"/>
      <c r="AT260" s="160" t="s">
        <v>145</v>
      </c>
      <c r="AU260" s="160" t="s">
        <v>143</v>
      </c>
      <c r="AV260" s="14" t="s">
        <v>86</v>
      </c>
      <c r="AW260" s="14" t="s">
        <v>33</v>
      </c>
      <c r="AX260" s="14" t="s">
        <v>78</v>
      </c>
      <c r="AY260" s="160" t="s">
        <v>134</v>
      </c>
    </row>
    <row r="261" spans="2:51" s="12" customFormat="1" ht="12">
      <c r="B261" s="144"/>
      <c r="D261" s="145" t="s">
        <v>145</v>
      </c>
      <c r="E261" s="146" t="s">
        <v>1</v>
      </c>
      <c r="F261" s="147" t="s">
        <v>340</v>
      </c>
      <c r="H261" s="148">
        <v>4.8</v>
      </c>
      <c r="I261" s="149"/>
      <c r="L261" s="144"/>
      <c r="M261" s="150"/>
      <c r="T261" s="151"/>
      <c r="AT261" s="146" t="s">
        <v>145</v>
      </c>
      <c r="AU261" s="146" t="s">
        <v>143</v>
      </c>
      <c r="AV261" s="12" t="s">
        <v>143</v>
      </c>
      <c r="AW261" s="12" t="s">
        <v>33</v>
      </c>
      <c r="AX261" s="12" t="s">
        <v>78</v>
      </c>
      <c r="AY261" s="146" t="s">
        <v>134</v>
      </c>
    </row>
    <row r="262" spans="2:51" s="14" customFormat="1" ht="12">
      <c r="B262" s="159"/>
      <c r="D262" s="145" t="s">
        <v>145</v>
      </c>
      <c r="E262" s="160" t="s">
        <v>1</v>
      </c>
      <c r="F262" s="161" t="s">
        <v>167</v>
      </c>
      <c r="H262" s="160" t="s">
        <v>1</v>
      </c>
      <c r="I262" s="162"/>
      <c r="L262" s="159"/>
      <c r="M262" s="163"/>
      <c r="T262" s="164"/>
      <c r="AT262" s="160" t="s">
        <v>145</v>
      </c>
      <c r="AU262" s="160" t="s">
        <v>143</v>
      </c>
      <c r="AV262" s="14" t="s">
        <v>86</v>
      </c>
      <c r="AW262" s="14" t="s">
        <v>33</v>
      </c>
      <c r="AX262" s="14" t="s">
        <v>78</v>
      </c>
      <c r="AY262" s="160" t="s">
        <v>134</v>
      </c>
    </row>
    <row r="263" spans="2:51" s="12" customFormat="1" ht="12">
      <c r="B263" s="144"/>
      <c r="D263" s="145" t="s">
        <v>145</v>
      </c>
      <c r="E263" s="146" t="s">
        <v>1</v>
      </c>
      <c r="F263" s="147" t="s">
        <v>341</v>
      </c>
      <c r="H263" s="148">
        <v>10.8</v>
      </c>
      <c r="I263" s="149"/>
      <c r="L263" s="144"/>
      <c r="M263" s="150"/>
      <c r="T263" s="151"/>
      <c r="AT263" s="146" t="s">
        <v>145</v>
      </c>
      <c r="AU263" s="146" t="s">
        <v>143</v>
      </c>
      <c r="AV263" s="12" t="s">
        <v>143</v>
      </c>
      <c r="AW263" s="12" t="s">
        <v>33</v>
      </c>
      <c r="AX263" s="12" t="s">
        <v>78</v>
      </c>
      <c r="AY263" s="146" t="s">
        <v>134</v>
      </c>
    </row>
    <row r="264" spans="2:51" s="13" customFormat="1" ht="12">
      <c r="B264" s="152"/>
      <c r="D264" s="145" t="s">
        <v>145</v>
      </c>
      <c r="E264" s="153" t="s">
        <v>1</v>
      </c>
      <c r="F264" s="154" t="s">
        <v>148</v>
      </c>
      <c r="H264" s="155">
        <v>34.5</v>
      </c>
      <c r="I264" s="156"/>
      <c r="L264" s="152"/>
      <c r="M264" s="157"/>
      <c r="T264" s="158"/>
      <c r="AT264" s="153" t="s">
        <v>145</v>
      </c>
      <c r="AU264" s="153" t="s">
        <v>143</v>
      </c>
      <c r="AV264" s="13" t="s">
        <v>142</v>
      </c>
      <c r="AW264" s="13" t="s">
        <v>33</v>
      </c>
      <c r="AX264" s="13" t="s">
        <v>86</v>
      </c>
      <c r="AY264" s="153" t="s">
        <v>134</v>
      </c>
    </row>
    <row r="265" spans="2:65" s="1" customFormat="1" ht="37.9" customHeight="1">
      <c r="B265" s="31"/>
      <c r="C265" s="131" t="s">
        <v>342</v>
      </c>
      <c r="D265" s="131" t="s">
        <v>137</v>
      </c>
      <c r="E265" s="132" t="s">
        <v>343</v>
      </c>
      <c r="F265" s="133" t="s">
        <v>344</v>
      </c>
      <c r="G265" s="134" t="s">
        <v>217</v>
      </c>
      <c r="H265" s="135">
        <v>34.5</v>
      </c>
      <c r="I265" s="136"/>
      <c r="J265" s="137">
        <f>ROUND(I265*H265,2)</f>
        <v>0</v>
      </c>
      <c r="K265" s="133" t="s">
        <v>141</v>
      </c>
      <c r="L265" s="31"/>
      <c r="M265" s="138" t="s">
        <v>1</v>
      </c>
      <c r="N265" s="139" t="s">
        <v>44</v>
      </c>
      <c r="P265" s="140">
        <f>O265*H265</f>
        <v>0</v>
      </c>
      <c r="Q265" s="140">
        <v>0.00058</v>
      </c>
      <c r="R265" s="140">
        <f>Q265*H265</f>
        <v>0.02001</v>
      </c>
      <c r="S265" s="140">
        <v>0</v>
      </c>
      <c r="T265" s="141">
        <f>S265*H265</f>
        <v>0</v>
      </c>
      <c r="AR265" s="142" t="s">
        <v>250</v>
      </c>
      <c r="AT265" s="142" t="s">
        <v>137</v>
      </c>
      <c r="AU265" s="142" t="s">
        <v>143</v>
      </c>
      <c r="AY265" s="16" t="s">
        <v>134</v>
      </c>
      <c r="BE265" s="143">
        <f>IF(N265="základní",J265,0)</f>
        <v>0</v>
      </c>
      <c r="BF265" s="143">
        <f>IF(N265="snížená",J265,0)</f>
        <v>0</v>
      </c>
      <c r="BG265" s="143">
        <f>IF(N265="zákl. přenesená",J265,0)</f>
        <v>0</v>
      </c>
      <c r="BH265" s="143">
        <f>IF(N265="sníž. přenesená",J265,0)</f>
        <v>0</v>
      </c>
      <c r="BI265" s="143">
        <f>IF(N265="nulová",J265,0)</f>
        <v>0</v>
      </c>
      <c r="BJ265" s="16" t="s">
        <v>143</v>
      </c>
      <c r="BK265" s="143">
        <f>ROUND(I265*H265,2)</f>
        <v>0</v>
      </c>
      <c r="BL265" s="16" t="s">
        <v>250</v>
      </c>
      <c r="BM265" s="142" t="s">
        <v>345</v>
      </c>
    </row>
    <row r="266" spans="2:51" s="14" customFormat="1" ht="12">
      <c r="B266" s="159"/>
      <c r="D266" s="145" t="s">
        <v>145</v>
      </c>
      <c r="E266" s="160" t="s">
        <v>1</v>
      </c>
      <c r="F266" s="161" t="s">
        <v>159</v>
      </c>
      <c r="H266" s="160" t="s">
        <v>1</v>
      </c>
      <c r="I266" s="162"/>
      <c r="L266" s="159"/>
      <c r="M266" s="163"/>
      <c r="T266" s="164"/>
      <c r="AT266" s="160" t="s">
        <v>145</v>
      </c>
      <c r="AU266" s="160" t="s">
        <v>143</v>
      </c>
      <c r="AV266" s="14" t="s">
        <v>86</v>
      </c>
      <c r="AW266" s="14" t="s">
        <v>33</v>
      </c>
      <c r="AX266" s="14" t="s">
        <v>78</v>
      </c>
      <c r="AY266" s="160" t="s">
        <v>134</v>
      </c>
    </row>
    <row r="267" spans="2:51" s="12" customFormat="1" ht="12">
      <c r="B267" s="144"/>
      <c r="D267" s="145" t="s">
        <v>145</v>
      </c>
      <c r="E267" s="146" t="s">
        <v>1</v>
      </c>
      <c r="F267" s="147" t="s">
        <v>339</v>
      </c>
      <c r="H267" s="148">
        <v>18.9</v>
      </c>
      <c r="I267" s="149"/>
      <c r="L267" s="144"/>
      <c r="M267" s="150"/>
      <c r="T267" s="151"/>
      <c r="AT267" s="146" t="s">
        <v>145</v>
      </c>
      <c r="AU267" s="146" t="s">
        <v>143</v>
      </c>
      <c r="AV267" s="12" t="s">
        <v>143</v>
      </c>
      <c r="AW267" s="12" t="s">
        <v>33</v>
      </c>
      <c r="AX267" s="12" t="s">
        <v>78</v>
      </c>
      <c r="AY267" s="146" t="s">
        <v>134</v>
      </c>
    </row>
    <row r="268" spans="2:51" s="14" customFormat="1" ht="12">
      <c r="B268" s="159"/>
      <c r="D268" s="145" t="s">
        <v>145</v>
      </c>
      <c r="E268" s="160" t="s">
        <v>1</v>
      </c>
      <c r="F268" s="161" t="s">
        <v>163</v>
      </c>
      <c r="H268" s="160" t="s">
        <v>1</v>
      </c>
      <c r="I268" s="162"/>
      <c r="L268" s="159"/>
      <c r="M268" s="163"/>
      <c r="T268" s="164"/>
      <c r="AT268" s="160" t="s">
        <v>145</v>
      </c>
      <c r="AU268" s="160" t="s">
        <v>143</v>
      </c>
      <c r="AV268" s="14" t="s">
        <v>86</v>
      </c>
      <c r="AW268" s="14" t="s">
        <v>33</v>
      </c>
      <c r="AX268" s="14" t="s">
        <v>78</v>
      </c>
      <c r="AY268" s="160" t="s">
        <v>134</v>
      </c>
    </row>
    <row r="269" spans="2:51" s="12" customFormat="1" ht="12">
      <c r="B269" s="144"/>
      <c r="D269" s="145" t="s">
        <v>145</v>
      </c>
      <c r="E269" s="146" t="s">
        <v>1</v>
      </c>
      <c r="F269" s="147" t="s">
        <v>340</v>
      </c>
      <c r="H269" s="148">
        <v>4.8</v>
      </c>
      <c r="I269" s="149"/>
      <c r="L269" s="144"/>
      <c r="M269" s="150"/>
      <c r="T269" s="151"/>
      <c r="AT269" s="146" t="s">
        <v>145</v>
      </c>
      <c r="AU269" s="146" t="s">
        <v>143</v>
      </c>
      <c r="AV269" s="12" t="s">
        <v>143</v>
      </c>
      <c r="AW269" s="12" t="s">
        <v>33</v>
      </c>
      <c r="AX269" s="12" t="s">
        <v>78</v>
      </c>
      <c r="AY269" s="146" t="s">
        <v>134</v>
      </c>
    </row>
    <row r="270" spans="2:51" s="14" customFormat="1" ht="12">
      <c r="B270" s="159"/>
      <c r="D270" s="145" t="s">
        <v>145</v>
      </c>
      <c r="E270" s="160" t="s">
        <v>1</v>
      </c>
      <c r="F270" s="161" t="s">
        <v>167</v>
      </c>
      <c r="H270" s="160" t="s">
        <v>1</v>
      </c>
      <c r="I270" s="162"/>
      <c r="L270" s="159"/>
      <c r="M270" s="163"/>
      <c r="T270" s="164"/>
      <c r="AT270" s="160" t="s">
        <v>145</v>
      </c>
      <c r="AU270" s="160" t="s">
        <v>143</v>
      </c>
      <c r="AV270" s="14" t="s">
        <v>86</v>
      </c>
      <c r="AW270" s="14" t="s">
        <v>33</v>
      </c>
      <c r="AX270" s="14" t="s">
        <v>78</v>
      </c>
      <c r="AY270" s="160" t="s">
        <v>134</v>
      </c>
    </row>
    <row r="271" spans="2:51" s="12" customFormat="1" ht="12">
      <c r="B271" s="144"/>
      <c r="D271" s="145" t="s">
        <v>145</v>
      </c>
      <c r="E271" s="146" t="s">
        <v>1</v>
      </c>
      <c r="F271" s="147" t="s">
        <v>341</v>
      </c>
      <c r="H271" s="148">
        <v>10.8</v>
      </c>
      <c r="I271" s="149"/>
      <c r="L271" s="144"/>
      <c r="M271" s="150"/>
      <c r="T271" s="151"/>
      <c r="AT271" s="146" t="s">
        <v>145</v>
      </c>
      <c r="AU271" s="146" t="s">
        <v>143</v>
      </c>
      <c r="AV271" s="12" t="s">
        <v>143</v>
      </c>
      <c r="AW271" s="12" t="s">
        <v>33</v>
      </c>
      <c r="AX271" s="12" t="s">
        <v>78</v>
      </c>
      <c r="AY271" s="146" t="s">
        <v>134</v>
      </c>
    </row>
    <row r="272" spans="2:51" s="13" customFormat="1" ht="12">
      <c r="B272" s="152"/>
      <c r="D272" s="145" t="s">
        <v>145</v>
      </c>
      <c r="E272" s="153" t="s">
        <v>1</v>
      </c>
      <c r="F272" s="154" t="s">
        <v>148</v>
      </c>
      <c r="H272" s="155">
        <v>34.5</v>
      </c>
      <c r="I272" s="156"/>
      <c r="L272" s="152"/>
      <c r="M272" s="157"/>
      <c r="T272" s="158"/>
      <c r="AT272" s="153" t="s">
        <v>145</v>
      </c>
      <c r="AU272" s="153" t="s">
        <v>143</v>
      </c>
      <c r="AV272" s="13" t="s">
        <v>142</v>
      </c>
      <c r="AW272" s="13" t="s">
        <v>33</v>
      </c>
      <c r="AX272" s="13" t="s">
        <v>86</v>
      </c>
      <c r="AY272" s="153" t="s">
        <v>134</v>
      </c>
    </row>
    <row r="273" spans="2:65" s="1" customFormat="1" ht="37.9" customHeight="1">
      <c r="B273" s="31"/>
      <c r="C273" s="166" t="s">
        <v>346</v>
      </c>
      <c r="D273" s="166" t="s">
        <v>347</v>
      </c>
      <c r="E273" s="167" t="s">
        <v>348</v>
      </c>
      <c r="F273" s="168" t="s">
        <v>349</v>
      </c>
      <c r="G273" s="169" t="s">
        <v>140</v>
      </c>
      <c r="H273" s="170">
        <v>3.795</v>
      </c>
      <c r="I273" s="171"/>
      <c r="J273" s="172">
        <f>ROUND(I273*H273,2)</f>
        <v>0</v>
      </c>
      <c r="K273" s="168" t="s">
        <v>141</v>
      </c>
      <c r="L273" s="173"/>
      <c r="M273" s="174" t="s">
        <v>1</v>
      </c>
      <c r="N273" s="175" t="s">
        <v>44</v>
      </c>
      <c r="P273" s="140">
        <f>O273*H273</f>
        <v>0</v>
      </c>
      <c r="Q273" s="140">
        <v>0.0142</v>
      </c>
      <c r="R273" s="140">
        <f>Q273*H273</f>
        <v>0.053889</v>
      </c>
      <c r="S273" s="140">
        <v>0</v>
      </c>
      <c r="T273" s="141">
        <f>S273*H273</f>
        <v>0</v>
      </c>
      <c r="AR273" s="142" t="s">
        <v>342</v>
      </c>
      <c r="AT273" s="142" t="s">
        <v>347</v>
      </c>
      <c r="AU273" s="142" t="s">
        <v>143</v>
      </c>
      <c r="AY273" s="16" t="s">
        <v>134</v>
      </c>
      <c r="BE273" s="143">
        <f>IF(N273="základní",J273,0)</f>
        <v>0</v>
      </c>
      <c r="BF273" s="143">
        <f>IF(N273="snížená",J273,0)</f>
        <v>0</v>
      </c>
      <c r="BG273" s="143">
        <f>IF(N273="zákl. přenesená",J273,0)</f>
        <v>0</v>
      </c>
      <c r="BH273" s="143">
        <f>IF(N273="sníž. přenesená",J273,0)</f>
        <v>0</v>
      </c>
      <c r="BI273" s="143">
        <f>IF(N273="nulová",J273,0)</f>
        <v>0</v>
      </c>
      <c r="BJ273" s="16" t="s">
        <v>143</v>
      </c>
      <c r="BK273" s="143">
        <f>ROUND(I273*H273,2)</f>
        <v>0</v>
      </c>
      <c r="BL273" s="16" t="s">
        <v>250</v>
      </c>
      <c r="BM273" s="142" t="s">
        <v>350</v>
      </c>
    </row>
    <row r="274" spans="2:51" s="12" customFormat="1" ht="12">
      <c r="B274" s="144"/>
      <c r="D274" s="145" t="s">
        <v>145</v>
      </c>
      <c r="E274" s="146" t="s">
        <v>1</v>
      </c>
      <c r="F274" s="147" t="s">
        <v>351</v>
      </c>
      <c r="H274" s="148">
        <v>3.45</v>
      </c>
      <c r="I274" s="149"/>
      <c r="L274" s="144"/>
      <c r="M274" s="150"/>
      <c r="T274" s="151"/>
      <c r="AT274" s="146" t="s">
        <v>145</v>
      </c>
      <c r="AU274" s="146" t="s">
        <v>143</v>
      </c>
      <c r="AV274" s="12" t="s">
        <v>143</v>
      </c>
      <c r="AW274" s="12" t="s">
        <v>33</v>
      </c>
      <c r="AX274" s="12" t="s">
        <v>86</v>
      </c>
      <c r="AY274" s="146" t="s">
        <v>134</v>
      </c>
    </row>
    <row r="275" spans="2:51" s="12" customFormat="1" ht="12">
      <c r="B275" s="144"/>
      <c r="D275" s="145" t="s">
        <v>145</v>
      </c>
      <c r="F275" s="147" t="s">
        <v>352</v>
      </c>
      <c r="H275" s="148">
        <v>3.795</v>
      </c>
      <c r="I275" s="149"/>
      <c r="L275" s="144"/>
      <c r="M275" s="150"/>
      <c r="T275" s="151"/>
      <c r="AT275" s="146" t="s">
        <v>145</v>
      </c>
      <c r="AU275" s="146" t="s">
        <v>143</v>
      </c>
      <c r="AV275" s="12" t="s">
        <v>143</v>
      </c>
      <c r="AW275" s="12" t="s">
        <v>4</v>
      </c>
      <c r="AX275" s="12" t="s">
        <v>86</v>
      </c>
      <c r="AY275" s="146" t="s">
        <v>134</v>
      </c>
    </row>
    <row r="276" spans="2:65" s="1" customFormat="1" ht="24.2" customHeight="1">
      <c r="B276" s="31"/>
      <c r="C276" s="131" t="s">
        <v>353</v>
      </c>
      <c r="D276" s="131" t="s">
        <v>137</v>
      </c>
      <c r="E276" s="132" t="s">
        <v>354</v>
      </c>
      <c r="F276" s="133" t="s">
        <v>355</v>
      </c>
      <c r="G276" s="134" t="s">
        <v>140</v>
      </c>
      <c r="H276" s="135">
        <v>15.94</v>
      </c>
      <c r="I276" s="136"/>
      <c r="J276" s="137">
        <f>ROUND(I276*H276,2)</f>
        <v>0</v>
      </c>
      <c r="K276" s="133" t="s">
        <v>141</v>
      </c>
      <c r="L276" s="31"/>
      <c r="M276" s="138" t="s">
        <v>1</v>
      </c>
      <c r="N276" s="139" t="s">
        <v>44</v>
      </c>
      <c r="P276" s="140">
        <f>O276*H276</f>
        <v>0</v>
      </c>
      <c r="Q276" s="140">
        <v>0</v>
      </c>
      <c r="R276" s="140">
        <f>Q276*H276</f>
        <v>0</v>
      </c>
      <c r="S276" s="140">
        <v>0.08317</v>
      </c>
      <c r="T276" s="141">
        <f>S276*H276</f>
        <v>1.3257298</v>
      </c>
      <c r="AR276" s="142" t="s">
        <v>250</v>
      </c>
      <c r="AT276" s="142" t="s">
        <v>137</v>
      </c>
      <c r="AU276" s="142" t="s">
        <v>143</v>
      </c>
      <c r="AY276" s="16" t="s">
        <v>134</v>
      </c>
      <c r="BE276" s="143">
        <f>IF(N276="základní",J276,0)</f>
        <v>0</v>
      </c>
      <c r="BF276" s="143">
        <f>IF(N276="snížená",J276,0)</f>
        <v>0</v>
      </c>
      <c r="BG276" s="143">
        <f>IF(N276="zákl. přenesená",J276,0)</f>
        <v>0</v>
      </c>
      <c r="BH276" s="143">
        <f>IF(N276="sníž. přenesená",J276,0)</f>
        <v>0</v>
      </c>
      <c r="BI276" s="143">
        <f>IF(N276="nulová",J276,0)</f>
        <v>0</v>
      </c>
      <c r="BJ276" s="16" t="s">
        <v>143</v>
      </c>
      <c r="BK276" s="143">
        <f>ROUND(I276*H276,2)</f>
        <v>0</v>
      </c>
      <c r="BL276" s="16" t="s">
        <v>250</v>
      </c>
      <c r="BM276" s="142" t="s">
        <v>356</v>
      </c>
    </row>
    <row r="277" spans="2:51" s="14" customFormat="1" ht="12">
      <c r="B277" s="159"/>
      <c r="D277" s="145" t="s">
        <v>145</v>
      </c>
      <c r="E277" s="160" t="s">
        <v>1</v>
      </c>
      <c r="F277" s="161" t="s">
        <v>159</v>
      </c>
      <c r="H277" s="160" t="s">
        <v>1</v>
      </c>
      <c r="I277" s="162"/>
      <c r="L277" s="159"/>
      <c r="M277" s="163"/>
      <c r="T277" s="164"/>
      <c r="AT277" s="160" t="s">
        <v>145</v>
      </c>
      <c r="AU277" s="160" t="s">
        <v>143</v>
      </c>
      <c r="AV277" s="14" t="s">
        <v>86</v>
      </c>
      <c r="AW277" s="14" t="s">
        <v>33</v>
      </c>
      <c r="AX277" s="14" t="s">
        <v>78</v>
      </c>
      <c r="AY277" s="160" t="s">
        <v>134</v>
      </c>
    </row>
    <row r="278" spans="2:51" s="12" customFormat="1" ht="12">
      <c r="B278" s="144"/>
      <c r="D278" s="145" t="s">
        <v>145</v>
      </c>
      <c r="E278" s="146" t="s">
        <v>1</v>
      </c>
      <c r="F278" s="147" t="s">
        <v>197</v>
      </c>
      <c r="H278" s="148">
        <v>10.71</v>
      </c>
      <c r="I278" s="149"/>
      <c r="L278" s="144"/>
      <c r="M278" s="150"/>
      <c r="T278" s="151"/>
      <c r="AT278" s="146" t="s">
        <v>145</v>
      </c>
      <c r="AU278" s="146" t="s">
        <v>143</v>
      </c>
      <c r="AV278" s="12" t="s">
        <v>143</v>
      </c>
      <c r="AW278" s="12" t="s">
        <v>33</v>
      </c>
      <c r="AX278" s="12" t="s">
        <v>78</v>
      </c>
      <c r="AY278" s="146" t="s">
        <v>134</v>
      </c>
    </row>
    <row r="279" spans="2:51" s="14" customFormat="1" ht="12">
      <c r="B279" s="159"/>
      <c r="D279" s="145" t="s">
        <v>145</v>
      </c>
      <c r="E279" s="160" t="s">
        <v>1</v>
      </c>
      <c r="F279" s="161" t="s">
        <v>163</v>
      </c>
      <c r="H279" s="160" t="s">
        <v>1</v>
      </c>
      <c r="I279" s="162"/>
      <c r="L279" s="159"/>
      <c r="M279" s="163"/>
      <c r="T279" s="164"/>
      <c r="AT279" s="160" t="s">
        <v>145</v>
      </c>
      <c r="AU279" s="160" t="s">
        <v>143</v>
      </c>
      <c r="AV279" s="14" t="s">
        <v>86</v>
      </c>
      <c r="AW279" s="14" t="s">
        <v>33</v>
      </c>
      <c r="AX279" s="14" t="s">
        <v>78</v>
      </c>
      <c r="AY279" s="160" t="s">
        <v>134</v>
      </c>
    </row>
    <row r="280" spans="2:51" s="12" customFormat="1" ht="12">
      <c r="B280" s="144"/>
      <c r="D280" s="145" t="s">
        <v>145</v>
      </c>
      <c r="E280" s="146" t="s">
        <v>1</v>
      </c>
      <c r="F280" s="147" t="s">
        <v>198</v>
      </c>
      <c r="H280" s="148">
        <v>2.24</v>
      </c>
      <c r="I280" s="149"/>
      <c r="L280" s="144"/>
      <c r="M280" s="150"/>
      <c r="T280" s="151"/>
      <c r="AT280" s="146" t="s">
        <v>145</v>
      </c>
      <c r="AU280" s="146" t="s">
        <v>143</v>
      </c>
      <c r="AV280" s="12" t="s">
        <v>143</v>
      </c>
      <c r="AW280" s="12" t="s">
        <v>33</v>
      </c>
      <c r="AX280" s="12" t="s">
        <v>78</v>
      </c>
      <c r="AY280" s="146" t="s">
        <v>134</v>
      </c>
    </row>
    <row r="281" spans="2:51" s="14" customFormat="1" ht="12">
      <c r="B281" s="159"/>
      <c r="D281" s="145" t="s">
        <v>145</v>
      </c>
      <c r="E281" s="160" t="s">
        <v>1</v>
      </c>
      <c r="F281" s="161" t="s">
        <v>167</v>
      </c>
      <c r="H281" s="160" t="s">
        <v>1</v>
      </c>
      <c r="I281" s="162"/>
      <c r="L281" s="159"/>
      <c r="M281" s="163"/>
      <c r="T281" s="164"/>
      <c r="AT281" s="160" t="s">
        <v>145</v>
      </c>
      <c r="AU281" s="160" t="s">
        <v>143</v>
      </c>
      <c r="AV281" s="14" t="s">
        <v>86</v>
      </c>
      <c r="AW281" s="14" t="s">
        <v>33</v>
      </c>
      <c r="AX281" s="14" t="s">
        <v>78</v>
      </c>
      <c r="AY281" s="160" t="s">
        <v>134</v>
      </c>
    </row>
    <row r="282" spans="2:51" s="12" customFormat="1" ht="12">
      <c r="B282" s="144"/>
      <c r="D282" s="145" t="s">
        <v>145</v>
      </c>
      <c r="E282" s="146" t="s">
        <v>1</v>
      </c>
      <c r="F282" s="147" t="s">
        <v>199</v>
      </c>
      <c r="H282" s="148">
        <v>4.14</v>
      </c>
      <c r="I282" s="149"/>
      <c r="L282" s="144"/>
      <c r="M282" s="150"/>
      <c r="T282" s="151"/>
      <c r="AT282" s="146" t="s">
        <v>145</v>
      </c>
      <c r="AU282" s="146" t="s">
        <v>143</v>
      </c>
      <c r="AV282" s="12" t="s">
        <v>143</v>
      </c>
      <c r="AW282" s="12" t="s">
        <v>33</v>
      </c>
      <c r="AX282" s="12" t="s">
        <v>78</v>
      </c>
      <c r="AY282" s="146" t="s">
        <v>134</v>
      </c>
    </row>
    <row r="283" spans="2:51" s="14" customFormat="1" ht="12">
      <c r="B283" s="159"/>
      <c r="D283" s="145" t="s">
        <v>145</v>
      </c>
      <c r="E283" s="160" t="s">
        <v>1</v>
      </c>
      <c r="F283" s="161" t="s">
        <v>200</v>
      </c>
      <c r="H283" s="160" t="s">
        <v>1</v>
      </c>
      <c r="I283" s="162"/>
      <c r="L283" s="159"/>
      <c r="M283" s="163"/>
      <c r="T283" s="164"/>
      <c r="AT283" s="160" t="s">
        <v>145</v>
      </c>
      <c r="AU283" s="160" t="s">
        <v>143</v>
      </c>
      <c r="AV283" s="14" t="s">
        <v>86</v>
      </c>
      <c r="AW283" s="14" t="s">
        <v>33</v>
      </c>
      <c r="AX283" s="14" t="s">
        <v>78</v>
      </c>
      <c r="AY283" s="160" t="s">
        <v>134</v>
      </c>
    </row>
    <row r="284" spans="2:51" s="12" customFormat="1" ht="12">
      <c r="B284" s="144"/>
      <c r="D284" s="145" t="s">
        <v>145</v>
      </c>
      <c r="E284" s="146" t="s">
        <v>1</v>
      </c>
      <c r="F284" s="147" t="s">
        <v>201</v>
      </c>
      <c r="H284" s="148">
        <v>-1.15</v>
      </c>
      <c r="I284" s="149"/>
      <c r="L284" s="144"/>
      <c r="M284" s="150"/>
      <c r="T284" s="151"/>
      <c r="AT284" s="146" t="s">
        <v>145</v>
      </c>
      <c r="AU284" s="146" t="s">
        <v>143</v>
      </c>
      <c r="AV284" s="12" t="s">
        <v>143</v>
      </c>
      <c r="AW284" s="12" t="s">
        <v>33</v>
      </c>
      <c r="AX284" s="12" t="s">
        <v>78</v>
      </c>
      <c r="AY284" s="146" t="s">
        <v>134</v>
      </c>
    </row>
    <row r="285" spans="2:51" s="13" customFormat="1" ht="12">
      <c r="B285" s="152"/>
      <c r="D285" s="145" t="s">
        <v>145</v>
      </c>
      <c r="E285" s="153" t="s">
        <v>1</v>
      </c>
      <c r="F285" s="154" t="s">
        <v>148</v>
      </c>
      <c r="H285" s="155">
        <v>15.94</v>
      </c>
      <c r="I285" s="156"/>
      <c r="L285" s="152"/>
      <c r="M285" s="157"/>
      <c r="T285" s="158"/>
      <c r="AT285" s="153" t="s">
        <v>145</v>
      </c>
      <c r="AU285" s="153" t="s">
        <v>143</v>
      </c>
      <c r="AV285" s="13" t="s">
        <v>142</v>
      </c>
      <c r="AW285" s="13" t="s">
        <v>33</v>
      </c>
      <c r="AX285" s="13" t="s">
        <v>86</v>
      </c>
      <c r="AY285" s="153" t="s">
        <v>134</v>
      </c>
    </row>
    <row r="286" spans="2:65" s="1" customFormat="1" ht="37.9" customHeight="1">
      <c r="B286" s="31"/>
      <c r="C286" s="131" t="s">
        <v>357</v>
      </c>
      <c r="D286" s="131" t="s">
        <v>137</v>
      </c>
      <c r="E286" s="132" t="s">
        <v>358</v>
      </c>
      <c r="F286" s="133" t="s">
        <v>359</v>
      </c>
      <c r="G286" s="134" t="s">
        <v>140</v>
      </c>
      <c r="H286" s="135">
        <v>15.94</v>
      </c>
      <c r="I286" s="136"/>
      <c r="J286" s="137">
        <f>ROUND(I286*H286,2)</f>
        <v>0</v>
      </c>
      <c r="K286" s="133" t="s">
        <v>141</v>
      </c>
      <c r="L286" s="31"/>
      <c r="M286" s="138" t="s">
        <v>1</v>
      </c>
      <c r="N286" s="139" t="s">
        <v>44</v>
      </c>
      <c r="P286" s="140">
        <f>O286*H286</f>
        <v>0</v>
      </c>
      <c r="Q286" s="140">
        <v>0.00945</v>
      </c>
      <c r="R286" s="140">
        <f>Q286*H286</f>
        <v>0.150633</v>
      </c>
      <c r="S286" s="140">
        <v>0</v>
      </c>
      <c r="T286" s="141">
        <f>S286*H286</f>
        <v>0</v>
      </c>
      <c r="AR286" s="142" t="s">
        <v>250</v>
      </c>
      <c r="AT286" s="142" t="s">
        <v>137</v>
      </c>
      <c r="AU286" s="142" t="s">
        <v>143</v>
      </c>
      <c r="AY286" s="16" t="s">
        <v>134</v>
      </c>
      <c r="BE286" s="143">
        <f>IF(N286="základní",J286,0)</f>
        <v>0</v>
      </c>
      <c r="BF286" s="143">
        <f>IF(N286="snížená",J286,0)</f>
        <v>0</v>
      </c>
      <c r="BG286" s="143">
        <f>IF(N286="zákl. přenesená",J286,0)</f>
        <v>0</v>
      </c>
      <c r="BH286" s="143">
        <f>IF(N286="sníž. přenesená",J286,0)</f>
        <v>0</v>
      </c>
      <c r="BI286" s="143">
        <f>IF(N286="nulová",J286,0)</f>
        <v>0</v>
      </c>
      <c r="BJ286" s="16" t="s">
        <v>143</v>
      </c>
      <c r="BK286" s="143">
        <f>ROUND(I286*H286,2)</f>
        <v>0</v>
      </c>
      <c r="BL286" s="16" t="s">
        <v>250</v>
      </c>
      <c r="BM286" s="142" t="s">
        <v>360</v>
      </c>
    </row>
    <row r="287" spans="2:51" s="14" customFormat="1" ht="12">
      <c r="B287" s="159"/>
      <c r="D287" s="145" t="s">
        <v>145</v>
      </c>
      <c r="E287" s="160" t="s">
        <v>1</v>
      </c>
      <c r="F287" s="161" t="s">
        <v>159</v>
      </c>
      <c r="H287" s="160" t="s">
        <v>1</v>
      </c>
      <c r="I287" s="162"/>
      <c r="L287" s="159"/>
      <c r="M287" s="163"/>
      <c r="T287" s="164"/>
      <c r="AT287" s="160" t="s">
        <v>145</v>
      </c>
      <c r="AU287" s="160" t="s">
        <v>143</v>
      </c>
      <c r="AV287" s="14" t="s">
        <v>86</v>
      </c>
      <c r="AW287" s="14" t="s">
        <v>33</v>
      </c>
      <c r="AX287" s="14" t="s">
        <v>78</v>
      </c>
      <c r="AY287" s="160" t="s">
        <v>134</v>
      </c>
    </row>
    <row r="288" spans="2:51" s="12" customFormat="1" ht="12">
      <c r="B288" s="144"/>
      <c r="D288" s="145" t="s">
        <v>145</v>
      </c>
      <c r="E288" s="146" t="s">
        <v>1</v>
      </c>
      <c r="F288" s="147" t="s">
        <v>197</v>
      </c>
      <c r="H288" s="148">
        <v>10.71</v>
      </c>
      <c r="I288" s="149"/>
      <c r="L288" s="144"/>
      <c r="M288" s="150"/>
      <c r="T288" s="151"/>
      <c r="AT288" s="146" t="s">
        <v>145</v>
      </c>
      <c r="AU288" s="146" t="s">
        <v>143</v>
      </c>
      <c r="AV288" s="12" t="s">
        <v>143</v>
      </c>
      <c r="AW288" s="12" t="s">
        <v>33</v>
      </c>
      <c r="AX288" s="12" t="s">
        <v>78</v>
      </c>
      <c r="AY288" s="146" t="s">
        <v>134</v>
      </c>
    </row>
    <row r="289" spans="2:51" s="14" customFormat="1" ht="12">
      <c r="B289" s="159"/>
      <c r="D289" s="145" t="s">
        <v>145</v>
      </c>
      <c r="E289" s="160" t="s">
        <v>1</v>
      </c>
      <c r="F289" s="161" t="s">
        <v>163</v>
      </c>
      <c r="H289" s="160" t="s">
        <v>1</v>
      </c>
      <c r="I289" s="162"/>
      <c r="L289" s="159"/>
      <c r="M289" s="163"/>
      <c r="T289" s="164"/>
      <c r="AT289" s="160" t="s">
        <v>145</v>
      </c>
      <c r="AU289" s="160" t="s">
        <v>143</v>
      </c>
      <c r="AV289" s="14" t="s">
        <v>86</v>
      </c>
      <c r="AW289" s="14" t="s">
        <v>33</v>
      </c>
      <c r="AX289" s="14" t="s">
        <v>78</v>
      </c>
      <c r="AY289" s="160" t="s">
        <v>134</v>
      </c>
    </row>
    <row r="290" spans="2:51" s="12" customFormat="1" ht="12">
      <c r="B290" s="144"/>
      <c r="D290" s="145" t="s">
        <v>145</v>
      </c>
      <c r="E290" s="146" t="s">
        <v>1</v>
      </c>
      <c r="F290" s="147" t="s">
        <v>198</v>
      </c>
      <c r="H290" s="148">
        <v>2.24</v>
      </c>
      <c r="I290" s="149"/>
      <c r="L290" s="144"/>
      <c r="M290" s="150"/>
      <c r="T290" s="151"/>
      <c r="AT290" s="146" t="s">
        <v>145</v>
      </c>
      <c r="AU290" s="146" t="s">
        <v>143</v>
      </c>
      <c r="AV290" s="12" t="s">
        <v>143</v>
      </c>
      <c r="AW290" s="12" t="s">
        <v>33</v>
      </c>
      <c r="AX290" s="12" t="s">
        <v>78</v>
      </c>
      <c r="AY290" s="146" t="s">
        <v>134</v>
      </c>
    </row>
    <row r="291" spans="2:51" s="14" customFormat="1" ht="12">
      <c r="B291" s="159"/>
      <c r="D291" s="145" t="s">
        <v>145</v>
      </c>
      <c r="E291" s="160" t="s">
        <v>1</v>
      </c>
      <c r="F291" s="161" t="s">
        <v>167</v>
      </c>
      <c r="H291" s="160" t="s">
        <v>1</v>
      </c>
      <c r="I291" s="162"/>
      <c r="L291" s="159"/>
      <c r="M291" s="163"/>
      <c r="T291" s="164"/>
      <c r="AT291" s="160" t="s">
        <v>145</v>
      </c>
      <c r="AU291" s="160" t="s">
        <v>143</v>
      </c>
      <c r="AV291" s="14" t="s">
        <v>86</v>
      </c>
      <c r="AW291" s="14" t="s">
        <v>33</v>
      </c>
      <c r="AX291" s="14" t="s">
        <v>78</v>
      </c>
      <c r="AY291" s="160" t="s">
        <v>134</v>
      </c>
    </row>
    <row r="292" spans="2:51" s="12" customFormat="1" ht="12">
      <c r="B292" s="144"/>
      <c r="D292" s="145" t="s">
        <v>145</v>
      </c>
      <c r="E292" s="146" t="s">
        <v>1</v>
      </c>
      <c r="F292" s="147" t="s">
        <v>199</v>
      </c>
      <c r="H292" s="148">
        <v>4.14</v>
      </c>
      <c r="I292" s="149"/>
      <c r="L292" s="144"/>
      <c r="M292" s="150"/>
      <c r="T292" s="151"/>
      <c r="AT292" s="146" t="s">
        <v>145</v>
      </c>
      <c r="AU292" s="146" t="s">
        <v>143</v>
      </c>
      <c r="AV292" s="12" t="s">
        <v>143</v>
      </c>
      <c r="AW292" s="12" t="s">
        <v>33</v>
      </c>
      <c r="AX292" s="12" t="s">
        <v>78</v>
      </c>
      <c r="AY292" s="146" t="s">
        <v>134</v>
      </c>
    </row>
    <row r="293" spans="2:51" s="14" customFormat="1" ht="12">
      <c r="B293" s="159"/>
      <c r="D293" s="145" t="s">
        <v>145</v>
      </c>
      <c r="E293" s="160" t="s">
        <v>1</v>
      </c>
      <c r="F293" s="161" t="s">
        <v>200</v>
      </c>
      <c r="H293" s="160" t="s">
        <v>1</v>
      </c>
      <c r="I293" s="162"/>
      <c r="L293" s="159"/>
      <c r="M293" s="163"/>
      <c r="T293" s="164"/>
      <c r="AT293" s="160" t="s">
        <v>145</v>
      </c>
      <c r="AU293" s="160" t="s">
        <v>143</v>
      </c>
      <c r="AV293" s="14" t="s">
        <v>86</v>
      </c>
      <c r="AW293" s="14" t="s">
        <v>33</v>
      </c>
      <c r="AX293" s="14" t="s">
        <v>78</v>
      </c>
      <c r="AY293" s="160" t="s">
        <v>134</v>
      </c>
    </row>
    <row r="294" spans="2:51" s="12" customFormat="1" ht="12">
      <c r="B294" s="144"/>
      <c r="D294" s="145" t="s">
        <v>145</v>
      </c>
      <c r="E294" s="146" t="s">
        <v>1</v>
      </c>
      <c r="F294" s="147" t="s">
        <v>201</v>
      </c>
      <c r="H294" s="148">
        <v>-1.15</v>
      </c>
      <c r="I294" s="149"/>
      <c r="L294" s="144"/>
      <c r="M294" s="150"/>
      <c r="T294" s="151"/>
      <c r="AT294" s="146" t="s">
        <v>145</v>
      </c>
      <c r="AU294" s="146" t="s">
        <v>143</v>
      </c>
      <c r="AV294" s="12" t="s">
        <v>143</v>
      </c>
      <c r="AW294" s="12" t="s">
        <v>33</v>
      </c>
      <c r="AX294" s="12" t="s">
        <v>78</v>
      </c>
      <c r="AY294" s="146" t="s">
        <v>134</v>
      </c>
    </row>
    <row r="295" spans="2:51" s="13" customFormat="1" ht="12">
      <c r="B295" s="152"/>
      <c r="D295" s="145" t="s">
        <v>145</v>
      </c>
      <c r="E295" s="153" t="s">
        <v>1</v>
      </c>
      <c r="F295" s="154" t="s">
        <v>148</v>
      </c>
      <c r="H295" s="155">
        <v>15.94</v>
      </c>
      <c r="I295" s="156"/>
      <c r="L295" s="152"/>
      <c r="M295" s="157"/>
      <c r="T295" s="158"/>
      <c r="AT295" s="153" t="s">
        <v>145</v>
      </c>
      <c r="AU295" s="153" t="s">
        <v>143</v>
      </c>
      <c r="AV295" s="13" t="s">
        <v>142</v>
      </c>
      <c r="AW295" s="13" t="s">
        <v>33</v>
      </c>
      <c r="AX295" s="13" t="s">
        <v>86</v>
      </c>
      <c r="AY295" s="153" t="s">
        <v>134</v>
      </c>
    </row>
    <row r="296" spans="2:65" s="1" customFormat="1" ht="37.9" customHeight="1">
      <c r="B296" s="31"/>
      <c r="C296" s="166" t="s">
        <v>361</v>
      </c>
      <c r="D296" s="166" t="s">
        <v>347</v>
      </c>
      <c r="E296" s="167" t="s">
        <v>348</v>
      </c>
      <c r="F296" s="168" t="s">
        <v>349</v>
      </c>
      <c r="G296" s="169" t="s">
        <v>140</v>
      </c>
      <c r="H296" s="170">
        <v>17.534</v>
      </c>
      <c r="I296" s="171"/>
      <c r="J296" s="172">
        <f>ROUND(I296*H296,2)</f>
        <v>0</v>
      </c>
      <c r="K296" s="168" t="s">
        <v>141</v>
      </c>
      <c r="L296" s="173"/>
      <c r="M296" s="174" t="s">
        <v>1</v>
      </c>
      <c r="N296" s="175" t="s">
        <v>44</v>
      </c>
      <c r="P296" s="140">
        <f>O296*H296</f>
        <v>0</v>
      </c>
      <c r="Q296" s="140">
        <v>0.0142</v>
      </c>
      <c r="R296" s="140">
        <f>Q296*H296</f>
        <v>0.2489828</v>
      </c>
      <c r="S296" s="140">
        <v>0</v>
      </c>
      <c r="T296" s="141">
        <f>S296*H296</f>
        <v>0</v>
      </c>
      <c r="AR296" s="142" t="s">
        <v>342</v>
      </c>
      <c r="AT296" s="142" t="s">
        <v>347</v>
      </c>
      <c r="AU296" s="142" t="s">
        <v>143</v>
      </c>
      <c r="AY296" s="16" t="s">
        <v>134</v>
      </c>
      <c r="BE296" s="143">
        <f>IF(N296="základní",J296,0)</f>
        <v>0</v>
      </c>
      <c r="BF296" s="143">
        <f>IF(N296="snížená",J296,0)</f>
        <v>0</v>
      </c>
      <c r="BG296" s="143">
        <f>IF(N296="zákl. přenesená",J296,0)</f>
        <v>0</v>
      </c>
      <c r="BH296" s="143">
        <f>IF(N296="sníž. přenesená",J296,0)</f>
        <v>0</v>
      </c>
      <c r="BI296" s="143">
        <f>IF(N296="nulová",J296,0)</f>
        <v>0</v>
      </c>
      <c r="BJ296" s="16" t="s">
        <v>143</v>
      </c>
      <c r="BK296" s="143">
        <f>ROUND(I296*H296,2)</f>
        <v>0</v>
      </c>
      <c r="BL296" s="16" t="s">
        <v>250</v>
      </c>
      <c r="BM296" s="142" t="s">
        <v>362</v>
      </c>
    </row>
    <row r="297" spans="2:51" s="12" customFormat="1" ht="12">
      <c r="B297" s="144"/>
      <c r="D297" s="145" t="s">
        <v>145</v>
      </c>
      <c r="F297" s="147" t="s">
        <v>363</v>
      </c>
      <c r="H297" s="148">
        <v>17.534</v>
      </c>
      <c r="I297" s="149"/>
      <c r="L297" s="144"/>
      <c r="M297" s="150"/>
      <c r="T297" s="151"/>
      <c r="AT297" s="146" t="s">
        <v>145</v>
      </c>
      <c r="AU297" s="146" t="s">
        <v>143</v>
      </c>
      <c r="AV297" s="12" t="s">
        <v>143</v>
      </c>
      <c r="AW297" s="12" t="s">
        <v>4</v>
      </c>
      <c r="AX297" s="12" t="s">
        <v>86</v>
      </c>
      <c r="AY297" s="146" t="s">
        <v>134</v>
      </c>
    </row>
    <row r="298" spans="2:65" s="1" customFormat="1" ht="37.9" customHeight="1">
      <c r="B298" s="31"/>
      <c r="C298" s="131" t="s">
        <v>364</v>
      </c>
      <c r="D298" s="131" t="s">
        <v>137</v>
      </c>
      <c r="E298" s="132" t="s">
        <v>365</v>
      </c>
      <c r="F298" s="133" t="s">
        <v>366</v>
      </c>
      <c r="G298" s="134" t="s">
        <v>140</v>
      </c>
      <c r="H298" s="135">
        <v>15.94</v>
      </c>
      <c r="I298" s="136"/>
      <c r="J298" s="137">
        <f>ROUND(I298*H298,2)</f>
        <v>0</v>
      </c>
      <c r="K298" s="133" t="s">
        <v>141</v>
      </c>
      <c r="L298" s="31"/>
      <c r="M298" s="138" t="s">
        <v>1</v>
      </c>
      <c r="N298" s="139" t="s">
        <v>44</v>
      </c>
      <c r="P298" s="140">
        <f>O298*H298</f>
        <v>0</v>
      </c>
      <c r="Q298" s="140">
        <v>0</v>
      </c>
      <c r="R298" s="140">
        <f>Q298*H298</f>
        <v>0</v>
      </c>
      <c r="S298" s="140">
        <v>0</v>
      </c>
      <c r="T298" s="141">
        <f>S298*H298</f>
        <v>0</v>
      </c>
      <c r="AR298" s="142" t="s">
        <v>250</v>
      </c>
      <c r="AT298" s="142" t="s">
        <v>137</v>
      </c>
      <c r="AU298" s="142" t="s">
        <v>143</v>
      </c>
      <c r="AY298" s="16" t="s">
        <v>134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6" t="s">
        <v>143</v>
      </c>
      <c r="BK298" s="143">
        <f>ROUND(I298*H298,2)</f>
        <v>0</v>
      </c>
      <c r="BL298" s="16" t="s">
        <v>250</v>
      </c>
      <c r="BM298" s="142" t="s">
        <v>367</v>
      </c>
    </row>
    <row r="299" spans="2:65" s="1" customFormat="1" ht="37.9" customHeight="1">
      <c r="B299" s="31"/>
      <c r="C299" s="131" t="s">
        <v>368</v>
      </c>
      <c r="D299" s="131" t="s">
        <v>137</v>
      </c>
      <c r="E299" s="132" t="s">
        <v>369</v>
      </c>
      <c r="F299" s="133" t="s">
        <v>370</v>
      </c>
      <c r="G299" s="134" t="s">
        <v>140</v>
      </c>
      <c r="H299" s="135">
        <v>15.94</v>
      </c>
      <c r="I299" s="136"/>
      <c r="J299" s="137">
        <f>ROUND(I299*H299,2)</f>
        <v>0</v>
      </c>
      <c r="K299" s="133" t="s">
        <v>141</v>
      </c>
      <c r="L299" s="31"/>
      <c r="M299" s="138" t="s">
        <v>1</v>
      </c>
      <c r="N299" s="139" t="s">
        <v>44</v>
      </c>
      <c r="P299" s="140">
        <f>O299*H299</f>
        <v>0</v>
      </c>
      <c r="Q299" s="140">
        <v>0</v>
      </c>
      <c r="R299" s="140">
        <f>Q299*H299</f>
        <v>0</v>
      </c>
      <c r="S299" s="140">
        <v>0</v>
      </c>
      <c r="T299" s="141">
        <f>S299*H299</f>
        <v>0</v>
      </c>
      <c r="AR299" s="142" t="s">
        <v>250</v>
      </c>
      <c r="AT299" s="142" t="s">
        <v>137</v>
      </c>
      <c r="AU299" s="142" t="s">
        <v>143</v>
      </c>
      <c r="AY299" s="16" t="s">
        <v>134</v>
      </c>
      <c r="BE299" s="143">
        <f>IF(N299="základní",J299,0)</f>
        <v>0</v>
      </c>
      <c r="BF299" s="143">
        <f>IF(N299="snížená",J299,0)</f>
        <v>0</v>
      </c>
      <c r="BG299" s="143">
        <f>IF(N299="zákl. přenesená",J299,0)</f>
        <v>0</v>
      </c>
      <c r="BH299" s="143">
        <f>IF(N299="sníž. přenesená",J299,0)</f>
        <v>0</v>
      </c>
      <c r="BI299" s="143">
        <f>IF(N299="nulová",J299,0)</f>
        <v>0</v>
      </c>
      <c r="BJ299" s="16" t="s">
        <v>143</v>
      </c>
      <c r="BK299" s="143">
        <f>ROUND(I299*H299,2)</f>
        <v>0</v>
      </c>
      <c r="BL299" s="16" t="s">
        <v>250</v>
      </c>
      <c r="BM299" s="142" t="s">
        <v>371</v>
      </c>
    </row>
    <row r="300" spans="2:65" s="1" customFormat="1" ht="24.2" customHeight="1">
      <c r="B300" s="31"/>
      <c r="C300" s="131" t="s">
        <v>372</v>
      </c>
      <c r="D300" s="131" t="s">
        <v>137</v>
      </c>
      <c r="E300" s="132" t="s">
        <v>373</v>
      </c>
      <c r="F300" s="133" t="s">
        <v>374</v>
      </c>
      <c r="G300" s="134" t="s">
        <v>217</v>
      </c>
      <c r="H300" s="135">
        <v>34.5</v>
      </c>
      <c r="I300" s="136"/>
      <c r="J300" s="137">
        <f>ROUND(I300*H300,2)</f>
        <v>0</v>
      </c>
      <c r="K300" s="133" t="s">
        <v>141</v>
      </c>
      <c r="L300" s="31"/>
      <c r="M300" s="138" t="s">
        <v>1</v>
      </c>
      <c r="N300" s="139" t="s">
        <v>44</v>
      </c>
      <c r="P300" s="140">
        <f>O300*H300</f>
        <v>0</v>
      </c>
      <c r="Q300" s="140">
        <v>0</v>
      </c>
      <c r="R300" s="140">
        <f>Q300*H300</f>
        <v>0</v>
      </c>
      <c r="S300" s="140">
        <v>0</v>
      </c>
      <c r="T300" s="141">
        <f>S300*H300</f>
        <v>0</v>
      </c>
      <c r="AR300" s="142" t="s">
        <v>250</v>
      </c>
      <c r="AT300" s="142" t="s">
        <v>137</v>
      </c>
      <c r="AU300" s="142" t="s">
        <v>143</v>
      </c>
      <c r="AY300" s="16" t="s">
        <v>134</v>
      </c>
      <c r="BE300" s="143">
        <f>IF(N300="základní",J300,0)</f>
        <v>0</v>
      </c>
      <c r="BF300" s="143">
        <f>IF(N300="snížená",J300,0)</f>
        <v>0</v>
      </c>
      <c r="BG300" s="143">
        <f>IF(N300="zákl. přenesená",J300,0)</f>
        <v>0</v>
      </c>
      <c r="BH300" s="143">
        <f>IF(N300="sníž. přenesená",J300,0)</f>
        <v>0</v>
      </c>
      <c r="BI300" s="143">
        <f>IF(N300="nulová",J300,0)</f>
        <v>0</v>
      </c>
      <c r="BJ300" s="16" t="s">
        <v>143</v>
      </c>
      <c r="BK300" s="143">
        <f>ROUND(I300*H300,2)</f>
        <v>0</v>
      </c>
      <c r="BL300" s="16" t="s">
        <v>250</v>
      </c>
      <c r="BM300" s="142" t="s">
        <v>375</v>
      </c>
    </row>
    <row r="301" spans="2:65" s="1" customFormat="1" ht="24.2" customHeight="1">
      <c r="B301" s="31"/>
      <c r="C301" s="131" t="s">
        <v>376</v>
      </c>
      <c r="D301" s="131" t="s">
        <v>137</v>
      </c>
      <c r="E301" s="132" t="s">
        <v>377</v>
      </c>
      <c r="F301" s="133" t="s">
        <v>378</v>
      </c>
      <c r="G301" s="134" t="s">
        <v>140</v>
      </c>
      <c r="H301" s="135">
        <v>19.39</v>
      </c>
      <c r="I301" s="136"/>
      <c r="J301" s="137">
        <f>ROUND(I301*H301,2)</f>
        <v>0</v>
      </c>
      <c r="K301" s="133" t="s">
        <v>141</v>
      </c>
      <c r="L301" s="31"/>
      <c r="M301" s="138" t="s">
        <v>1</v>
      </c>
      <c r="N301" s="139" t="s">
        <v>44</v>
      </c>
      <c r="P301" s="140">
        <f>O301*H301</f>
        <v>0</v>
      </c>
      <c r="Q301" s="140">
        <v>5E-05</v>
      </c>
      <c r="R301" s="140">
        <f>Q301*H301</f>
        <v>0.0009695000000000001</v>
      </c>
      <c r="S301" s="140">
        <v>0</v>
      </c>
      <c r="T301" s="141">
        <f>S301*H301</f>
        <v>0</v>
      </c>
      <c r="AR301" s="142" t="s">
        <v>250</v>
      </c>
      <c r="AT301" s="142" t="s">
        <v>137</v>
      </c>
      <c r="AU301" s="142" t="s">
        <v>143</v>
      </c>
      <c r="AY301" s="16" t="s">
        <v>134</v>
      </c>
      <c r="BE301" s="143">
        <f>IF(N301="základní",J301,0)</f>
        <v>0</v>
      </c>
      <c r="BF301" s="143">
        <f>IF(N301="snížená",J301,0)</f>
        <v>0</v>
      </c>
      <c r="BG301" s="143">
        <f>IF(N301="zákl. přenesená",J301,0)</f>
        <v>0</v>
      </c>
      <c r="BH301" s="143">
        <f>IF(N301="sníž. přenesená",J301,0)</f>
        <v>0</v>
      </c>
      <c r="BI301" s="143">
        <f>IF(N301="nulová",J301,0)</f>
        <v>0</v>
      </c>
      <c r="BJ301" s="16" t="s">
        <v>143</v>
      </c>
      <c r="BK301" s="143">
        <f>ROUND(I301*H301,2)</f>
        <v>0</v>
      </c>
      <c r="BL301" s="16" t="s">
        <v>250</v>
      </c>
      <c r="BM301" s="142" t="s">
        <v>379</v>
      </c>
    </row>
    <row r="302" spans="2:51" s="12" customFormat="1" ht="12">
      <c r="B302" s="144"/>
      <c r="D302" s="145" t="s">
        <v>145</v>
      </c>
      <c r="E302" s="146" t="s">
        <v>1</v>
      </c>
      <c r="F302" s="147" t="s">
        <v>380</v>
      </c>
      <c r="H302" s="148">
        <v>15.94</v>
      </c>
      <c r="I302" s="149"/>
      <c r="L302" s="144"/>
      <c r="M302" s="150"/>
      <c r="T302" s="151"/>
      <c r="AT302" s="146" t="s">
        <v>145</v>
      </c>
      <c r="AU302" s="146" t="s">
        <v>143</v>
      </c>
      <c r="AV302" s="12" t="s">
        <v>143</v>
      </c>
      <c r="AW302" s="12" t="s">
        <v>33</v>
      </c>
      <c r="AX302" s="12" t="s">
        <v>78</v>
      </c>
      <c r="AY302" s="146" t="s">
        <v>134</v>
      </c>
    </row>
    <row r="303" spans="2:51" s="12" customFormat="1" ht="12">
      <c r="B303" s="144"/>
      <c r="D303" s="145" t="s">
        <v>145</v>
      </c>
      <c r="E303" s="146" t="s">
        <v>1</v>
      </c>
      <c r="F303" s="147" t="s">
        <v>334</v>
      </c>
      <c r="H303" s="148">
        <v>3.45</v>
      </c>
      <c r="I303" s="149"/>
      <c r="L303" s="144"/>
      <c r="M303" s="150"/>
      <c r="T303" s="151"/>
      <c r="AT303" s="146" t="s">
        <v>145</v>
      </c>
      <c r="AU303" s="146" t="s">
        <v>143</v>
      </c>
      <c r="AV303" s="12" t="s">
        <v>143</v>
      </c>
      <c r="AW303" s="12" t="s">
        <v>33</v>
      </c>
      <c r="AX303" s="12" t="s">
        <v>78</v>
      </c>
      <c r="AY303" s="146" t="s">
        <v>134</v>
      </c>
    </row>
    <row r="304" spans="2:51" s="13" customFormat="1" ht="12">
      <c r="B304" s="152"/>
      <c r="D304" s="145" t="s">
        <v>145</v>
      </c>
      <c r="E304" s="153" t="s">
        <v>1</v>
      </c>
      <c r="F304" s="154" t="s">
        <v>148</v>
      </c>
      <c r="H304" s="155">
        <v>19.39</v>
      </c>
      <c r="I304" s="156"/>
      <c r="L304" s="152"/>
      <c r="M304" s="157"/>
      <c r="T304" s="158"/>
      <c r="AT304" s="153" t="s">
        <v>145</v>
      </c>
      <c r="AU304" s="153" t="s">
        <v>143</v>
      </c>
      <c r="AV304" s="13" t="s">
        <v>142</v>
      </c>
      <c r="AW304" s="13" t="s">
        <v>33</v>
      </c>
      <c r="AX304" s="13" t="s">
        <v>86</v>
      </c>
      <c r="AY304" s="153" t="s">
        <v>134</v>
      </c>
    </row>
    <row r="305" spans="2:65" s="1" customFormat="1" ht="24.2" customHeight="1">
      <c r="B305" s="31"/>
      <c r="C305" s="131" t="s">
        <v>381</v>
      </c>
      <c r="D305" s="131" t="s">
        <v>137</v>
      </c>
      <c r="E305" s="132" t="s">
        <v>382</v>
      </c>
      <c r="F305" s="133" t="s">
        <v>383</v>
      </c>
      <c r="G305" s="134" t="s">
        <v>306</v>
      </c>
      <c r="H305" s="165"/>
      <c r="I305" s="136"/>
      <c r="J305" s="137">
        <f>ROUND(I305*H305,2)</f>
        <v>0</v>
      </c>
      <c r="K305" s="133" t="s">
        <v>141</v>
      </c>
      <c r="L305" s="31"/>
      <c r="M305" s="138" t="s">
        <v>1</v>
      </c>
      <c r="N305" s="139" t="s">
        <v>44</v>
      </c>
      <c r="P305" s="140">
        <f>O305*H305</f>
        <v>0</v>
      </c>
      <c r="Q305" s="140">
        <v>0</v>
      </c>
      <c r="R305" s="140">
        <f>Q305*H305</f>
        <v>0</v>
      </c>
      <c r="S305" s="140">
        <v>0</v>
      </c>
      <c r="T305" s="141">
        <f>S305*H305</f>
        <v>0</v>
      </c>
      <c r="AR305" s="142" t="s">
        <v>250</v>
      </c>
      <c r="AT305" s="142" t="s">
        <v>137</v>
      </c>
      <c r="AU305" s="142" t="s">
        <v>143</v>
      </c>
      <c r="AY305" s="16" t="s">
        <v>134</v>
      </c>
      <c r="BE305" s="143">
        <f>IF(N305="základní",J305,0)</f>
        <v>0</v>
      </c>
      <c r="BF305" s="143">
        <f>IF(N305="snížená",J305,0)</f>
        <v>0</v>
      </c>
      <c r="BG305" s="143">
        <f>IF(N305="zákl. přenesená",J305,0)</f>
        <v>0</v>
      </c>
      <c r="BH305" s="143">
        <f>IF(N305="sníž. přenesená",J305,0)</f>
        <v>0</v>
      </c>
      <c r="BI305" s="143">
        <f>IF(N305="nulová",J305,0)</f>
        <v>0</v>
      </c>
      <c r="BJ305" s="16" t="s">
        <v>143</v>
      </c>
      <c r="BK305" s="143">
        <f>ROUND(I305*H305,2)</f>
        <v>0</v>
      </c>
      <c r="BL305" s="16" t="s">
        <v>250</v>
      </c>
      <c r="BM305" s="142" t="s">
        <v>384</v>
      </c>
    </row>
    <row r="306" spans="2:63" s="11" customFormat="1" ht="22.9" customHeight="1">
      <c r="B306" s="119"/>
      <c r="D306" s="120" t="s">
        <v>77</v>
      </c>
      <c r="E306" s="129" t="s">
        <v>385</v>
      </c>
      <c r="F306" s="129" t="s">
        <v>386</v>
      </c>
      <c r="I306" s="122"/>
      <c r="J306" s="130">
        <f>BK306</f>
        <v>0</v>
      </c>
      <c r="L306" s="119"/>
      <c r="M306" s="124"/>
      <c r="P306" s="125">
        <f>SUM(P307:P343)</f>
        <v>0</v>
      </c>
      <c r="R306" s="125">
        <f>SUM(R307:R343)</f>
        <v>5.2925488</v>
      </c>
      <c r="T306" s="126">
        <f>SUM(T307:T343)</f>
        <v>26.679840000000002</v>
      </c>
      <c r="AR306" s="120" t="s">
        <v>143</v>
      </c>
      <c r="AT306" s="127" t="s">
        <v>77</v>
      </c>
      <c r="AU306" s="127" t="s">
        <v>86</v>
      </c>
      <c r="AY306" s="120" t="s">
        <v>134</v>
      </c>
      <c r="BK306" s="128">
        <f>SUM(BK307:BK343)</f>
        <v>0</v>
      </c>
    </row>
    <row r="307" spans="2:65" s="1" customFormat="1" ht="16.5" customHeight="1">
      <c r="B307" s="31"/>
      <c r="C307" s="131" t="s">
        <v>387</v>
      </c>
      <c r="D307" s="131" t="s">
        <v>137</v>
      </c>
      <c r="E307" s="132" t="s">
        <v>388</v>
      </c>
      <c r="F307" s="133" t="s">
        <v>389</v>
      </c>
      <c r="G307" s="134" t="s">
        <v>140</v>
      </c>
      <c r="H307" s="135">
        <v>327.36</v>
      </c>
      <c r="I307" s="136"/>
      <c r="J307" s="137">
        <f>ROUND(I307*H307,2)</f>
        <v>0</v>
      </c>
      <c r="K307" s="133" t="s">
        <v>141</v>
      </c>
      <c r="L307" s="31"/>
      <c r="M307" s="138" t="s">
        <v>1</v>
      </c>
      <c r="N307" s="139" t="s">
        <v>44</v>
      </c>
      <c r="P307" s="140">
        <f>O307*H307</f>
        <v>0</v>
      </c>
      <c r="Q307" s="140">
        <v>0.0003</v>
      </c>
      <c r="R307" s="140">
        <f>Q307*H307</f>
        <v>0.09820799999999999</v>
      </c>
      <c r="S307" s="140">
        <v>0</v>
      </c>
      <c r="T307" s="141">
        <f>S307*H307</f>
        <v>0</v>
      </c>
      <c r="AR307" s="142" t="s">
        <v>250</v>
      </c>
      <c r="AT307" s="142" t="s">
        <v>137</v>
      </c>
      <c r="AU307" s="142" t="s">
        <v>143</v>
      </c>
      <c r="AY307" s="16" t="s">
        <v>134</v>
      </c>
      <c r="BE307" s="143">
        <f>IF(N307="základní",J307,0)</f>
        <v>0</v>
      </c>
      <c r="BF307" s="143">
        <f>IF(N307="snížená",J307,0)</f>
        <v>0</v>
      </c>
      <c r="BG307" s="143">
        <f>IF(N307="zákl. přenesená",J307,0)</f>
        <v>0</v>
      </c>
      <c r="BH307" s="143">
        <f>IF(N307="sníž. přenesená",J307,0)</f>
        <v>0</v>
      </c>
      <c r="BI307" s="143">
        <f>IF(N307="nulová",J307,0)</f>
        <v>0</v>
      </c>
      <c r="BJ307" s="16" t="s">
        <v>143</v>
      </c>
      <c r="BK307" s="143">
        <f>ROUND(I307*H307,2)</f>
        <v>0</v>
      </c>
      <c r="BL307" s="16" t="s">
        <v>250</v>
      </c>
      <c r="BM307" s="142" t="s">
        <v>390</v>
      </c>
    </row>
    <row r="308" spans="2:65" s="1" customFormat="1" ht="24.2" customHeight="1">
      <c r="B308" s="31"/>
      <c r="C308" s="131" t="s">
        <v>391</v>
      </c>
      <c r="D308" s="131" t="s">
        <v>137</v>
      </c>
      <c r="E308" s="132" t="s">
        <v>392</v>
      </c>
      <c r="F308" s="133" t="s">
        <v>393</v>
      </c>
      <c r="G308" s="134" t="s">
        <v>140</v>
      </c>
      <c r="H308" s="135">
        <v>327.36</v>
      </c>
      <c r="I308" s="136"/>
      <c r="J308" s="137">
        <f>ROUND(I308*H308,2)</f>
        <v>0</v>
      </c>
      <c r="K308" s="133" t="s">
        <v>141</v>
      </c>
      <c r="L308" s="31"/>
      <c r="M308" s="138" t="s">
        <v>1</v>
      </c>
      <c r="N308" s="139" t="s">
        <v>44</v>
      </c>
      <c r="P308" s="140">
        <f>O308*H308</f>
        <v>0</v>
      </c>
      <c r="Q308" s="140">
        <v>0</v>
      </c>
      <c r="R308" s="140">
        <f>Q308*H308</f>
        <v>0</v>
      </c>
      <c r="S308" s="140">
        <v>0.0815</v>
      </c>
      <c r="T308" s="141">
        <f>S308*H308</f>
        <v>26.679840000000002</v>
      </c>
      <c r="AR308" s="142" t="s">
        <v>250</v>
      </c>
      <c r="AT308" s="142" t="s">
        <v>137</v>
      </c>
      <c r="AU308" s="142" t="s">
        <v>143</v>
      </c>
      <c r="AY308" s="16" t="s">
        <v>134</v>
      </c>
      <c r="BE308" s="143">
        <f>IF(N308="základní",J308,0)</f>
        <v>0</v>
      </c>
      <c r="BF308" s="143">
        <f>IF(N308="snížená",J308,0)</f>
        <v>0</v>
      </c>
      <c r="BG308" s="143">
        <f>IF(N308="zákl. přenesená",J308,0)</f>
        <v>0</v>
      </c>
      <c r="BH308" s="143">
        <f>IF(N308="sníž. přenesená",J308,0)</f>
        <v>0</v>
      </c>
      <c r="BI308" s="143">
        <f>IF(N308="nulová",J308,0)</f>
        <v>0</v>
      </c>
      <c r="BJ308" s="16" t="s">
        <v>143</v>
      </c>
      <c r="BK308" s="143">
        <f>ROUND(I308*H308,2)</f>
        <v>0</v>
      </c>
      <c r="BL308" s="16" t="s">
        <v>250</v>
      </c>
      <c r="BM308" s="142" t="s">
        <v>394</v>
      </c>
    </row>
    <row r="309" spans="2:51" s="14" customFormat="1" ht="12">
      <c r="B309" s="159"/>
      <c r="D309" s="145" t="s">
        <v>145</v>
      </c>
      <c r="E309" s="160" t="s">
        <v>1</v>
      </c>
      <c r="F309" s="161" t="s">
        <v>159</v>
      </c>
      <c r="H309" s="160" t="s">
        <v>1</v>
      </c>
      <c r="I309" s="162"/>
      <c r="L309" s="159"/>
      <c r="M309" s="163"/>
      <c r="T309" s="164"/>
      <c r="AT309" s="160" t="s">
        <v>145</v>
      </c>
      <c r="AU309" s="160" t="s">
        <v>143</v>
      </c>
      <c r="AV309" s="14" t="s">
        <v>86</v>
      </c>
      <c r="AW309" s="14" t="s">
        <v>33</v>
      </c>
      <c r="AX309" s="14" t="s">
        <v>78</v>
      </c>
      <c r="AY309" s="160" t="s">
        <v>134</v>
      </c>
    </row>
    <row r="310" spans="2:51" s="12" customFormat="1" ht="12">
      <c r="B310" s="144"/>
      <c r="D310" s="145" t="s">
        <v>145</v>
      </c>
      <c r="E310" s="146" t="s">
        <v>1</v>
      </c>
      <c r="F310" s="147" t="s">
        <v>160</v>
      </c>
      <c r="H310" s="148">
        <v>55.44</v>
      </c>
      <c r="I310" s="149"/>
      <c r="L310" s="144"/>
      <c r="M310" s="150"/>
      <c r="T310" s="151"/>
      <c r="AT310" s="146" t="s">
        <v>145</v>
      </c>
      <c r="AU310" s="146" t="s">
        <v>143</v>
      </c>
      <c r="AV310" s="12" t="s">
        <v>143</v>
      </c>
      <c r="AW310" s="12" t="s">
        <v>33</v>
      </c>
      <c r="AX310" s="12" t="s">
        <v>78</v>
      </c>
      <c r="AY310" s="146" t="s">
        <v>134</v>
      </c>
    </row>
    <row r="311" spans="2:51" s="12" customFormat="1" ht="12">
      <c r="B311" s="144"/>
      <c r="D311" s="145" t="s">
        <v>145</v>
      </c>
      <c r="E311" s="146" t="s">
        <v>1</v>
      </c>
      <c r="F311" s="147" t="s">
        <v>161</v>
      </c>
      <c r="H311" s="148">
        <v>120.4</v>
      </c>
      <c r="I311" s="149"/>
      <c r="L311" s="144"/>
      <c r="M311" s="150"/>
      <c r="T311" s="151"/>
      <c r="AT311" s="146" t="s">
        <v>145</v>
      </c>
      <c r="AU311" s="146" t="s">
        <v>143</v>
      </c>
      <c r="AV311" s="12" t="s">
        <v>143</v>
      </c>
      <c r="AW311" s="12" t="s">
        <v>33</v>
      </c>
      <c r="AX311" s="12" t="s">
        <v>78</v>
      </c>
      <c r="AY311" s="146" t="s">
        <v>134</v>
      </c>
    </row>
    <row r="312" spans="2:51" s="12" customFormat="1" ht="12">
      <c r="B312" s="144"/>
      <c r="D312" s="145" t="s">
        <v>145</v>
      </c>
      <c r="E312" s="146" t="s">
        <v>1</v>
      </c>
      <c r="F312" s="147" t="s">
        <v>162</v>
      </c>
      <c r="H312" s="148">
        <v>7.56</v>
      </c>
      <c r="I312" s="149"/>
      <c r="L312" s="144"/>
      <c r="M312" s="150"/>
      <c r="T312" s="151"/>
      <c r="AT312" s="146" t="s">
        <v>145</v>
      </c>
      <c r="AU312" s="146" t="s">
        <v>143</v>
      </c>
      <c r="AV312" s="12" t="s">
        <v>143</v>
      </c>
      <c r="AW312" s="12" t="s">
        <v>33</v>
      </c>
      <c r="AX312" s="12" t="s">
        <v>78</v>
      </c>
      <c r="AY312" s="146" t="s">
        <v>134</v>
      </c>
    </row>
    <row r="313" spans="2:51" s="14" customFormat="1" ht="12">
      <c r="B313" s="159"/>
      <c r="D313" s="145" t="s">
        <v>145</v>
      </c>
      <c r="E313" s="160" t="s">
        <v>1</v>
      </c>
      <c r="F313" s="161" t="s">
        <v>163</v>
      </c>
      <c r="H313" s="160" t="s">
        <v>1</v>
      </c>
      <c r="I313" s="162"/>
      <c r="L313" s="159"/>
      <c r="M313" s="163"/>
      <c r="T313" s="164"/>
      <c r="AT313" s="160" t="s">
        <v>145</v>
      </c>
      <c r="AU313" s="160" t="s">
        <v>143</v>
      </c>
      <c r="AV313" s="14" t="s">
        <v>86</v>
      </c>
      <c r="AW313" s="14" t="s">
        <v>33</v>
      </c>
      <c r="AX313" s="14" t="s">
        <v>78</v>
      </c>
      <c r="AY313" s="160" t="s">
        <v>134</v>
      </c>
    </row>
    <row r="314" spans="2:51" s="12" customFormat="1" ht="12">
      <c r="B314" s="144"/>
      <c r="D314" s="145" t="s">
        <v>145</v>
      </c>
      <c r="E314" s="146" t="s">
        <v>1</v>
      </c>
      <c r="F314" s="147" t="s">
        <v>164</v>
      </c>
      <c r="H314" s="148">
        <v>14</v>
      </c>
      <c r="I314" s="149"/>
      <c r="L314" s="144"/>
      <c r="M314" s="150"/>
      <c r="T314" s="151"/>
      <c r="AT314" s="146" t="s">
        <v>145</v>
      </c>
      <c r="AU314" s="146" t="s">
        <v>143</v>
      </c>
      <c r="AV314" s="12" t="s">
        <v>143</v>
      </c>
      <c r="AW314" s="12" t="s">
        <v>33</v>
      </c>
      <c r="AX314" s="12" t="s">
        <v>78</v>
      </c>
      <c r="AY314" s="146" t="s">
        <v>134</v>
      </c>
    </row>
    <row r="315" spans="2:51" s="12" customFormat="1" ht="12">
      <c r="B315" s="144"/>
      <c r="D315" s="145" t="s">
        <v>145</v>
      </c>
      <c r="E315" s="146" t="s">
        <v>1</v>
      </c>
      <c r="F315" s="147" t="s">
        <v>165</v>
      </c>
      <c r="H315" s="148">
        <v>30.88</v>
      </c>
      <c r="I315" s="149"/>
      <c r="L315" s="144"/>
      <c r="M315" s="150"/>
      <c r="T315" s="151"/>
      <c r="AT315" s="146" t="s">
        <v>145</v>
      </c>
      <c r="AU315" s="146" t="s">
        <v>143</v>
      </c>
      <c r="AV315" s="12" t="s">
        <v>143</v>
      </c>
      <c r="AW315" s="12" t="s">
        <v>33</v>
      </c>
      <c r="AX315" s="12" t="s">
        <v>78</v>
      </c>
      <c r="AY315" s="146" t="s">
        <v>134</v>
      </c>
    </row>
    <row r="316" spans="2:51" s="12" customFormat="1" ht="12">
      <c r="B316" s="144"/>
      <c r="D316" s="145" t="s">
        <v>145</v>
      </c>
      <c r="E316" s="146" t="s">
        <v>1</v>
      </c>
      <c r="F316" s="147" t="s">
        <v>166</v>
      </c>
      <c r="H316" s="148">
        <v>1.8</v>
      </c>
      <c r="I316" s="149"/>
      <c r="L316" s="144"/>
      <c r="M316" s="150"/>
      <c r="T316" s="151"/>
      <c r="AT316" s="146" t="s">
        <v>145</v>
      </c>
      <c r="AU316" s="146" t="s">
        <v>143</v>
      </c>
      <c r="AV316" s="12" t="s">
        <v>143</v>
      </c>
      <c r="AW316" s="12" t="s">
        <v>33</v>
      </c>
      <c r="AX316" s="12" t="s">
        <v>78</v>
      </c>
      <c r="AY316" s="146" t="s">
        <v>134</v>
      </c>
    </row>
    <row r="317" spans="2:51" s="14" customFormat="1" ht="12">
      <c r="B317" s="159"/>
      <c r="D317" s="145" t="s">
        <v>145</v>
      </c>
      <c r="E317" s="160" t="s">
        <v>1</v>
      </c>
      <c r="F317" s="161" t="s">
        <v>167</v>
      </c>
      <c r="H317" s="160" t="s">
        <v>1</v>
      </c>
      <c r="I317" s="162"/>
      <c r="L317" s="159"/>
      <c r="M317" s="163"/>
      <c r="T317" s="164"/>
      <c r="AT317" s="160" t="s">
        <v>145</v>
      </c>
      <c r="AU317" s="160" t="s">
        <v>143</v>
      </c>
      <c r="AV317" s="14" t="s">
        <v>86</v>
      </c>
      <c r="AW317" s="14" t="s">
        <v>33</v>
      </c>
      <c r="AX317" s="14" t="s">
        <v>78</v>
      </c>
      <c r="AY317" s="160" t="s">
        <v>134</v>
      </c>
    </row>
    <row r="318" spans="2:51" s="12" customFormat="1" ht="12">
      <c r="B318" s="144"/>
      <c r="D318" s="145" t="s">
        <v>145</v>
      </c>
      <c r="E318" s="146" t="s">
        <v>1</v>
      </c>
      <c r="F318" s="147" t="s">
        <v>168</v>
      </c>
      <c r="H318" s="148">
        <v>28</v>
      </c>
      <c r="I318" s="149"/>
      <c r="L318" s="144"/>
      <c r="M318" s="150"/>
      <c r="T318" s="151"/>
      <c r="AT318" s="146" t="s">
        <v>145</v>
      </c>
      <c r="AU318" s="146" t="s">
        <v>143</v>
      </c>
      <c r="AV318" s="12" t="s">
        <v>143</v>
      </c>
      <c r="AW318" s="12" t="s">
        <v>33</v>
      </c>
      <c r="AX318" s="12" t="s">
        <v>78</v>
      </c>
      <c r="AY318" s="146" t="s">
        <v>134</v>
      </c>
    </row>
    <row r="319" spans="2:51" s="12" customFormat="1" ht="12">
      <c r="B319" s="144"/>
      <c r="D319" s="145" t="s">
        <v>145</v>
      </c>
      <c r="E319" s="146" t="s">
        <v>1</v>
      </c>
      <c r="F319" s="147" t="s">
        <v>169</v>
      </c>
      <c r="H319" s="148">
        <v>66.4</v>
      </c>
      <c r="I319" s="149"/>
      <c r="L319" s="144"/>
      <c r="M319" s="150"/>
      <c r="T319" s="151"/>
      <c r="AT319" s="146" t="s">
        <v>145</v>
      </c>
      <c r="AU319" s="146" t="s">
        <v>143</v>
      </c>
      <c r="AV319" s="12" t="s">
        <v>143</v>
      </c>
      <c r="AW319" s="12" t="s">
        <v>33</v>
      </c>
      <c r="AX319" s="12" t="s">
        <v>78</v>
      </c>
      <c r="AY319" s="146" t="s">
        <v>134</v>
      </c>
    </row>
    <row r="320" spans="2:51" s="12" customFormat="1" ht="12">
      <c r="B320" s="144"/>
      <c r="D320" s="145" t="s">
        <v>145</v>
      </c>
      <c r="E320" s="146" t="s">
        <v>1</v>
      </c>
      <c r="F320" s="147" t="s">
        <v>170</v>
      </c>
      <c r="H320" s="148">
        <v>2.88</v>
      </c>
      <c r="I320" s="149"/>
      <c r="L320" s="144"/>
      <c r="M320" s="150"/>
      <c r="T320" s="151"/>
      <c r="AT320" s="146" t="s">
        <v>145</v>
      </c>
      <c r="AU320" s="146" t="s">
        <v>143</v>
      </c>
      <c r="AV320" s="12" t="s">
        <v>143</v>
      </c>
      <c r="AW320" s="12" t="s">
        <v>33</v>
      </c>
      <c r="AX320" s="12" t="s">
        <v>78</v>
      </c>
      <c r="AY320" s="146" t="s">
        <v>134</v>
      </c>
    </row>
    <row r="321" spans="2:51" s="13" customFormat="1" ht="12">
      <c r="B321" s="152"/>
      <c r="D321" s="145" t="s">
        <v>145</v>
      </c>
      <c r="E321" s="153" t="s">
        <v>1</v>
      </c>
      <c r="F321" s="154" t="s">
        <v>148</v>
      </c>
      <c r="H321" s="155">
        <v>327.36</v>
      </c>
      <c r="I321" s="156"/>
      <c r="L321" s="152"/>
      <c r="M321" s="157"/>
      <c r="T321" s="158"/>
      <c r="AT321" s="153" t="s">
        <v>145</v>
      </c>
      <c r="AU321" s="153" t="s">
        <v>143</v>
      </c>
      <c r="AV321" s="13" t="s">
        <v>142</v>
      </c>
      <c r="AW321" s="13" t="s">
        <v>33</v>
      </c>
      <c r="AX321" s="13" t="s">
        <v>86</v>
      </c>
      <c r="AY321" s="153" t="s">
        <v>134</v>
      </c>
    </row>
    <row r="322" spans="2:65" s="1" customFormat="1" ht="33" customHeight="1">
      <c r="B322" s="31"/>
      <c r="C322" s="131" t="s">
        <v>395</v>
      </c>
      <c r="D322" s="131" t="s">
        <v>137</v>
      </c>
      <c r="E322" s="132" t="s">
        <v>396</v>
      </c>
      <c r="F322" s="133" t="s">
        <v>397</v>
      </c>
      <c r="G322" s="134" t="s">
        <v>140</v>
      </c>
      <c r="H322" s="135">
        <v>327.36</v>
      </c>
      <c r="I322" s="136"/>
      <c r="J322" s="137">
        <f>ROUND(I322*H322,2)</f>
        <v>0</v>
      </c>
      <c r="K322" s="133" t="s">
        <v>141</v>
      </c>
      <c r="L322" s="31"/>
      <c r="M322" s="138" t="s">
        <v>1</v>
      </c>
      <c r="N322" s="139" t="s">
        <v>44</v>
      </c>
      <c r="P322" s="140">
        <f>O322*H322</f>
        <v>0</v>
      </c>
      <c r="Q322" s="140">
        <v>0.00495</v>
      </c>
      <c r="R322" s="140">
        <f>Q322*H322</f>
        <v>1.620432</v>
      </c>
      <c r="S322" s="140">
        <v>0</v>
      </c>
      <c r="T322" s="141">
        <f>S322*H322</f>
        <v>0</v>
      </c>
      <c r="AR322" s="142" t="s">
        <v>250</v>
      </c>
      <c r="AT322" s="142" t="s">
        <v>137</v>
      </c>
      <c r="AU322" s="142" t="s">
        <v>143</v>
      </c>
      <c r="AY322" s="16" t="s">
        <v>134</v>
      </c>
      <c r="BE322" s="143">
        <f>IF(N322="základní",J322,0)</f>
        <v>0</v>
      </c>
      <c r="BF322" s="143">
        <f>IF(N322="snížená",J322,0)</f>
        <v>0</v>
      </c>
      <c r="BG322" s="143">
        <f>IF(N322="zákl. přenesená",J322,0)</f>
        <v>0</v>
      </c>
      <c r="BH322" s="143">
        <f>IF(N322="sníž. přenesená",J322,0)</f>
        <v>0</v>
      </c>
      <c r="BI322" s="143">
        <f>IF(N322="nulová",J322,0)</f>
        <v>0</v>
      </c>
      <c r="BJ322" s="16" t="s">
        <v>143</v>
      </c>
      <c r="BK322" s="143">
        <f>ROUND(I322*H322,2)</f>
        <v>0</v>
      </c>
      <c r="BL322" s="16" t="s">
        <v>250</v>
      </c>
      <c r="BM322" s="142" t="s">
        <v>398</v>
      </c>
    </row>
    <row r="323" spans="2:51" s="14" customFormat="1" ht="12">
      <c r="B323" s="159"/>
      <c r="D323" s="145" t="s">
        <v>145</v>
      </c>
      <c r="E323" s="160" t="s">
        <v>1</v>
      </c>
      <c r="F323" s="161" t="s">
        <v>159</v>
      </c>
      <c r="H323" s="160" t="s">
        <v>1</v>
      </c>
      <c r="I323" s="162"/>
      <c r="L323" s="159"/>
      <c r="M323" s="163"/>
      <c r="T323" s="164"/>
      <c r="AT323" s="160" t="s">
        <v>145</v>
      </c>
      <c r="AU323" s="160" t="s">
        <v>143</v>
      </c>
      <c r="AV323" s="14" t="s">
        <v>86</v>
      </c>
      <c r="AW323" s="14" t="s">
        <v>33</v>
      </c>
      <c r="AX323" s="14" t="s">
        <v>78</v>
      </c>
      <c r="AY323" s="160" t="s">
        <v>134</v>
      </c>
    </row>
    <row r="324" spans="2:51" s="12" customFormat="1" ht="12">
      <c r="B324" s="144"/>
      <c r="D324" s="145" t="s">
        <v>145</v>
      </c>
      <c r="E324" s="146" t="s">
        <v>1</v>
      </c>
      <c r="F324" s="147" t="s">
        <v>160</v>
      </c>
      <c r="H324" s="148">
        <v>55.44</v>
      </c>
      <c r="I324" s="149"/>
      <c r="L324" s="144"/>
      <c r="M324" s="150"/>
      <c r="T324" s="151"/>
      <c r="AT324" s="146" t="s">
        <v>145</v>
      </c>
      <c r="AU324" s="146" t="s">
        <v>143</v>
      </c>
      <c r="AV324" s="12" t="s">
        <v>143</v>
      </c>
      <c r="AW324" s="12" t="s">
        <v>33</v>
      </c>
      <c r="AX324" s="12" t="s">
        <v>78</v>
      </c>
      <c r="AY324" s="146" t="s">
        <v>134</v>
      </c>
    </row>
    <row r="325" spans="2:51" s="12" customFormat="1" ht="12">
      <c r="B325" s="144"/>
      <c r="D325" s="145" t="s">
        <v>145</v>
      </c>
      <c r="E325" s="146" t="s">
        <v>1</v>
      </c>
      <c r="F325" s="147" t="s">
        <v>161</v>
      </c>
      <c r="H325" s="148">
        <v>120.4</v>
      </c>
      <c r="I325" s="149"/>
      <c r="L325" s="144"/>
      <c r="M325" s="150"/>
      <c r="T325" s="151"/>
      <c r="AT325" s="146" t="s">
        <v>145</v>
      </c>
      <c r="AU325" s="146" t="s">
        <v>143</v>
      </c>
      <c r="AV325" s="12" t="s">
        <v>143</v>
      </c>
      <c r="AW325" s="12" t="s">
        <v>33</v>
      </c>
      <c r="AX325" s="12" t="s">
        <v>78</v>
      </c>
      <c r="AY325" s="146" t="s">
        <v>134</v>
      </c>
    </row>
    <row r="326" spans="2:51" s="12" customFormat="1" ht="12">
      <c r="B326" s="144"/>
      <c r="D326" s="145" t="s">
        <v>145</v>
      </c>
      <c r="E326" s="146" t="s">
        <v>1</v>
      </c>
      <c r="F326" s="147" t="s">
        <v>162</v>
      </c>
      <c r="H326" s="148">
        <v>7.56</v>
      </c>
      <c r="I326" s="149"/>
      <c r="L326" s="144"/>
      <c r="M326" s="150"/>
      <c r="T326" s="151"/>
      <c r="AT326" s="146" t="s">
        <v>145</v>
      </c>
      <c r="AU326" s="146" t="s">
        <v>143</v>
      </c>
      <c r="AV326" s="12" t="s">
        <v>143</v>
      </c>
      <c r="AW326" s="12" t="s">
        <v>33</v>
      </c>
      <c r="AX326" s="12" t="s">
        <v>78</v>
      </c>
      <c r="AY326" s="146" t="s">
        <v>134</v>
      </c>
    </row>
    <row r="327" spans="2:51" s="14" customFormat="1" ht="12">
      <c r="B327" s="159"/>
      <c r="D327" s="145" t="s">
        <v>145</v>
      </c>
      <c r="E327" s="160" t="s">
        <v>1</v>
      </c>
      <c r="F327" s="161" t="s">
        <v>163</v>
      </c>
      <c r="H327" s="160" t="s">
        <v>1</v>
      </c>
      <c r="I327" s="162"/>
      <c r="L327" s="159"/>
      <c r="M327" s="163"/>
      <c r="T327" s="164"/>
      <c r="AT327" s="160" t="s">
        <v>145</v>
      </c>
      <c r="AU327" s="160" t="s">
        <v>143</v>
      </c>
      <c r="AV327" s="14" t="s">
        <v>86</v>
      </c>
      <c r="AW327" s="14" t="s">
        <v>33</v>
      </c>
      <c r="AX327" s="14" t="s">
        <v>78</v>
      </c>
      <c r="AY327" s="160" t="s">
        <v>134</v>
      </c>
    </row>
    <row r="328" spans="2:51" s="12" customFormat="1" ht="12">
      <c r="B328" s="144"/>
      <c r="D328" s="145" t="s">
        <v>145</v>
      </c>
      <c r="E328" s="146" t="s">
        <v>1</v>
      </c>
      <c r="F328" s="147" t="s">
        <v>164</v>
      </c>
      <c r="H328" s="148">
        <v>14</v>
      </c>
      <c r="I328" s="149"/>
      <c r="L328" s="144"/>
      <c r="M328" s="150"/>
      <c r="T328" s="151"/>
      <c r="AT328" s="146" t="s">
        <v>145</v>
      </c>
      <c r="AU328" s="146" t="s">
        <v>143</v>
      </c>
      <c r="AV328" s="12" t="s">
        <v>143</v>
      </c>
      <c r="AW328" s="12" t="s">
        <v>33</v>
      </c>
      <c r="AX328" s="12" t="s">
        <v>78</v>
      </c>
      <c r="AY328" s="146" t="s">
        <v>134</v>
      </c>
    </row>
    <row r="329" spans="2:51" s="12" customFormat="1" ht="12">
      <c r="B329" s="144"/>
      <c r="D329" s="145" t="s">
        <v>145</v>
      </c>
      <c r="E329" s="146" t="s">
        <v>1</v>
      </c>
      <c r="F329" s="147" t="s">
        <v>165</v>
      </c>
      <c r="H329" s="148">
        <v>30.88</v>
      </c>
      <c r="I329" s="149"/>
      <c r="L329" s="144"/>
      <c r="M329" s="150"/>
      <c r="T329" s="151"/>
      <c r="AT329" s="146" t="s">
        <v>145</v>
      </c>
      <c r="AU329" s="146" t="s">
        <v>143</v>
      </c>
      <c r="AV329" s="12" t="s">
        <v>143</v>
      </c>
      <c r="AW329" s="12" t="s">
        <v>33</v>
      </c>
      <c r="AX329" s="12" t="s">
        <v>78</v>
      </c>
      <c r="AY329" s="146" t="s">
        <v>134</v>
      </c>
    </row>
    <row r="330" spans="2:51" s="12" customFormat="1" ht="12">
      <c r="B330" s="144"/>
      <c r="D330" s="145" t="s">
        <v>145</v>
      </c>
      <c r="E330" s="146" t="s">
        <v>1</v>
      </c>
      <c r="F330" s="147" t="s">
        <v>166</v>
      </c>
      <c r="H330" s="148">
        <v>1.8</v>
      </c>
      <c r="I330" s="149"/>
      <c r="L330" s="144"/>
      <c r="M330" s="150"/>
      <c r="T330" s="151"/>
      <c r="AT330" s="146" t="s">
        <v>145</v>
      </c>
      <c r="AU330" s="146" t="s">
        <v>143</v>
      </c>
      <c r="AV330" s="12" t="s">
        <v>143</v>
      </c>
      <c r="AW330" s="12" t="s">
        <v>33</v>
      </c>
      <c r="AX330" s="12" t="s">
        <v>78</v>
      </c>
      <c r="AY330" s="146" t="s">
        <v>134</v>
      </c>
    </row>
    <row r="331" spans="2:51" s="14" customFormat="1" ht="12">
      <c r="B331" s="159"/>
      <c r="D331" s="145" t="s">
        <v>145</v>
      </c>
      <c r="E331" s="160" t="s">
        <v>1</v>
      </c>
      <c r="F331" s="161" t="s">
        <v>167</v>
      </c>
      <c r="H331" s="160" t="s">
        <v>1</v>
      </c>
      <c r="I331" s="162"/>
      <c r="L331" s="159"/>
      <c r="M331" s="163"/>
      <c r="T331" s="164"/>
      <c r="AT331" s="160" t="s">
        <v>145</v>
      </c>
      <c r="AU331" s="160" t="s">
        <v>143</v>
      </c>
      <c r="AV331" s="14" t="s">
        <v>86</v>
      </c>
      <c r="AW331" s="14" t="s">
        <v>33</v>
      </c>
      <c r="AX331" s="14" t="s">
        <v>78</v>
      </c>
      <c r="AY331" s="160" t="s">
        <v>134</v>
      </c>
    </row>
    <row r="332" spans="2:51" s="12" customFormat="1" ht="12">
      <c r="B332" s="144"/>
      <c r="D332" s="145" t="s">
        <v>145</v>
      </c>
      <c r="E332" s="146" t="s">
        <v>1</v>
      </c>
      <c r="F332" s="147" t="s">
        <v>168</v>
      </c>
      <c r="H332" s="148">
        <v>28</v>
      </c>
      <c r="I332" s="149"/>
      <c r="L332" s="144"/>
      <c r="M332" s="150"/>
      <c r="T332" s="151"/>
      <c r="AT332" s="146" t="s">
        <v>145</v>
      </c>
      <c r="AU332" s="146" t="s">
        <v>143</v>
      </c>
      <c r="AV332" s="12" t="s">
        <v>143</v>
      </c>
      <c r="AW332" s="12" t="s">
        <v>33</v>
      </c>
      <c r="AX332" s="12" t="s">
        <v>78</v>
      </c>
      <c r="AY332" s="146" t="s">
        <v>134</v>
      </c>
    </row>
    <row r="333" spans="2:51" s="12" customFormat="1" ht="12">
      <c r="B333" s="144"/>
      <c r="D333" s="145" t="s">
        <v>145</v>
      </c>
      <c r="E333" s="146" t="s">
        <v>1</v>
      </c>
      <c r="F333" s="147" t="s">
        <v>169</v>
      </c>
      <c r="H333" s="148">
        <v>66.4</v>
      </c>
      <c r="I333" s="149"/>
      <c r="L333" s="144"/>
      <c r="M333" s="150"/>
      <c r="T333" s="151"/>
      <c r="AT333" s="146" t="s">
        <v>145</v>
      </c>
      <c r="AU333" s="146" t="s">
        <v>143</v>
      </c>
      <c r="AV333" s="12" t="s">
        <v>143</v>
      </c>
      <c r="AW333" s="12" t="s">
        <v>33</v>
      </c>
      <c r="AX333" s="12" t="s">
        <v>78</v>
      </c>
      <c r="AY333" s="146" t="s">
        <v>134</v>
      </c>
    </row>
    <row r="334" spans="2:51" s="12" customFormat="1" ht="12">
      <c r="B334" s="144"/>
      <c r="D334" s="145" t="s">
        <v>145</v>
      </c>
      <c r="E334" s="146" t="s">
        <v>1</v>
      </c>
      <c r="F334" s="147" t="s">
        <v>170</v>
      </c>
      <c r="H334" s="148">
        <v>2.88</v>
      </c>
      <c r="I334" s="149"/>
      <c r="L334" s="144"/>
      <c r="M334" s="150"/>
      <c r="T334" s="151"/>
      <c r="AT334" s="146" t="s">
        <v>145</v>
      </c>
      <c r="AU334" s="146" t="s">
        <v>143</v>
      </c>
      <c r="AV334" s="12" t="s">
        <v>143</v>
      </c>
      <c r="AW334" s="12" t="s">
        <v>33</v>
      </c>
      <c r="AX334" s="12" t="s">
        <v>78</v>
      </c>
      <c r="AY334" s="146" t="s">
        <v>134</v>
      </c>
    </row>
    <row r="335" spans="2:51" s="13" customFormat="1" ht="12">
      <c r="B335" s="152"/>
      <c r="D335" s="145" t="s">
        <v>145</v>
      </c>
      <c r="E335" s="153" t="s">
        <v>1</v>
      </c>
      <c r="F335" s="154" t="s">
        <v>148</v>
      </c>
      <c r="H335" s="155">
        <v>327.36</v>
      </c>
      <c r="I335" s="156"/>
      <c r="L335" s="152"/>
      <c r="M335" s="157"/>
      <c r="T335" s="158"/>
      <c r="AT335" s="153" t="s">
        <v>145</v>
      </c>
      <c r="AU335" s="153" t="s">
        <v>143</v>
      </c>
      <c r="AV335" s="13" t="s">
        <v>142</v>
      </c>
      <c r="AW335" s="13" t="s">
        <v>33</v>
      </c>
      <c r="AX335" s="13" t="s">
        <v>86</v>
      </c>
      <c r="AY335" s="153" t="s">
        <v>134</v>
      </c>
    </row>
    <row r="336" spans="2:65" s="1" customFormat="1" ht="24.2" customHeight="1">
      <c r="B336" s="31"/>
      <c r="C336" s="166" t="s">
        <v>399</v>
      </c>
      <c r="D336" s="166" t="s">
        <v>347</v>
      </c>
      <c r="E336" s="167" t="s">
        <v>400</v>
      </c>
      <c r="F336" s="168" t="s">
        <v>401</v>
      </c>
      <c r="G336" s="169" t="s">
        <v>140</v>
      </c>
      <c r="H336" s="170">
        <v>360.096</v>
      </c>
      <c r="I336" s="171"/>
      <c r="J336" s="172">
        <f>ROUND(I336*H336,2)</f>
        <v>0</v>
      </c>
      <c r="K336" s="168" t="s">
        <v>141</v>
      </c>
      <c r="L336" s="173"/>
      <c r="M336" s="174" t="s">
        <v>1</v>
      </c>
      <c r="N336" s="175" t="s">
        <v>44</v>
      </c>
      <c r="P336" s="140">
        <f>O336*H336</f>
        <v>0</v>
      </c>
      <c r="Q336" s="140">
        <v>0.0098</v>
      </c>
      <c r="R336" s="140">
        <f>Q336*H336</f>
        <v>3.5289408</v>
      </c>
      <c r="S336" s="140">
        <v>0</v>
      </c>
      <c r="T336" s="141">
        <f>S336*H336</f>
        <v>0</v>
      </c>
      <c r="AR336" s="142" t="s">
        <v>342</v>
      </c>
      <c r="AT336" s="142" t="s">
        <v>347</v>
      </c>
      <c r="AU336" s="142" t="s">
        <v>143</v>
      </c>
      <c r="AY336" s="16" t="s">
        <v>134</v>
      </c>
      <c r="BE336" s="143">
        <f>IF(N336="základní",J336,0)</f>
        <v>0</v>
      </c>
      <c r="BF336" s="143">
        <f>IF(N336="snížená",J336,0)</f>
        <v>0</v>
      </c>
      <c r="BG336" s="143">
        <f>IF(N336="zákl. přenesená",J336,0)</f>
        <v>0</v>
      </c>
      <c r="BH336" s="143">
        <f>IF(N336="sníž. přenesená",J336,0)</f>
        <v>0</v>
      </c>
      <c r="BI336" s="143">
        <f>IF(N336="nulová",J336,0)</f>
        <v>0</v>
      </c>
      <c r="BJ336" s="16" t="s">
        <v>143</v>
      </c>
      <c r="BK336" s="143">
        <f>ROUND(I336*H336,2)</f>
        <v>0</v>
      </c>
      <c r="BL336" s="16" t="s">
        <v>250</v>
      </c>
      <c r="BM336" s="142" t="s">
        <v>402</v>
      </c>
    </row>
    <row r="337" spans="2:51" s="12" customFormat="1" ht="12">
      <c r="B337" s="144"/>
      <c r="D337" s="145" t="s">
        <v>145</v>
      </c>
      <c r="F337" s="147" t="s">
        <v>403</v>
      </c>
      <c r="H337" s="148">
        <v>360.096</v>
      </c>
      <c r="I337" s="149"/>
      <c r="L337" s="144"/>
      <c r="M337" s="150"/>
      <c r="T337" s="151"/>
      <c r="AT337" s="146" t="s">
        <v>145</v>
      </c>
      <c r="AU337" s="146" t="s">
        <v>143</v>
      </c>
      <c r="AV337" s="12" t="s">
        <v>143</v>
      </c>
      <c r="AW337" s="12" t="s">
        <v>4</v>
      </c>
      <c r="AX337" s="12" t="s">
        <v>86</v>
      </c>
      <c r="AY337" s="146" t="s">
        <v>134</v>
      </c>
    </row>
    <row r="338" spans="2:65" s="1" customFormat="1" ht="24.2" customHeight="1">
      <c r="B338" s="31"/>
      <c r="C338" s="131" t="s">
        <v>404</v>
      </c>
      <c r="D338" s="131" t="s">
        <v>137</v>
      </c>
      <c r="E338" s="132" t="s">
        <v>405</v>
      </c>
      <c r="F338" s="133" t="s">
        <v>406</v>
      </c>
      <c r="G338" s="134" t="s">
        <v>140</v>
      </c>
      <c r="H338" s="135">
        <v>327.36</v>
      </c>
      <c r="I338" s="136"/>
      <c r="J338" s="137">
        <f>ROUND(I338*H338,2)</f>
        <v>0</v>
      </c>
      <c r="K338" s="133" t="s">
        <v>141</v>
      </c>
      <c r="L338" s="31"/>
      <c r="M338" s="138" t="s">
        <v>1</v>
      </c>
      <c r="N338" s="139" t="s">
        <v>44</v>
      </c>
      <c r="P338" s="140">
        <f>O338*H338</f>
        <v>0</v>
      </c>
      <c r="Q338" s="140">
        <v>0</v>
      </c>
      <c r="R338" s="140">
        <f>Q338*H338</f>
        <v>0</v>
      </c>
      <c r="S338" s="140">
        <v>0</v>
      </c>
      <c r="T338" s="141">
        <f>S338*H338</f>
        <v>0</v>
      </c>
      <c r="AR338" s="142" t="s">
        <v>250</v>
      </c>
      <c r="AT338" s="142" t="s">
        <v>137</v>
      </c>
      <c r="AU338" s="142" t="s">
        <v>143</v>
      </c>
      <c r="AY338" s="16" t="s">
        <v>134</v>
      </c>
      <c r="BE338" s="143">
        <f>IF(N338="základní",J338,0)</f>
        <v>0</v>
      </c>
      <c r="BF338" s="143">
        <f>IF(N338="snížená",J338,0)</f>
        <v>0</v>
      </c>
      <c r="BG338" s="143">
        <f>IF(N338="zákl. přenesená",J338,0)</f>
        <v>0</v>
      </c>
      <c r="BH338" s="143">
        <f>IF(N338="sníž. přenesená",J338,0)</f>
        <v>0</v>
      </c>
      <c r="BI338" s="143">
        <f>IF(N338="nulová",J338,0)</f>
        <v>0</v>
      </c>
      <c r="BJ338" s="16" t="s">
        <v>143</v>
      </c>
      <c r="BK338" s="143">
        <f>ROUND(I338*H338,2)</f>
        <v>0</v>
      </c>
      <c r="BL338" s="16" t="s">
        <v>250</v>
      </c>
      <c r="BM338" s="142" t="s">
        <v>407</v>
      </c>
    </row>
    <row r="339" spans="2:65" s="1" customFormat="1" ht="24.2" customHeight="1">
      <c r="B339" s="31"/>
      <c r="C339" s="131" t="s">
        <v>408</v>
      </c>
      <c r="D339" s="131" t="s">
        <v>137</v>
      </c>
      <c r="E339" s="132" t="s">
        <v>409</v>
      </c>
      <c r="F339" s="133" t="s">
        <v>410</v>
      </c>
      <c r="G339" s="134" t="s">
        <v>140</v>
      </c>
      <c r="H339" s="135">
        <v>327.36</v>
      </c>
      <c r="I339" s="136"/>
      <c r="J339" s="137">
        <f>ROUND(I339*H339,2)</f>
        <v>0</v>
      </c>
      <c r="K339" s="133" t="s">
        <v>141</v>
      </c>
      <c r="L339" s="31"/>
      <c r="M339" s="138" t="s">
        <v>1</v>
      </c>
      <c r="N339" s="139" t="s">
        <v>44</v>
      </c>
      <c r="P339" s="140">
        <f>O339*H339</f>
        <v>0</v>
      </c>
      <c r="Q339" s="140">
        <v>0</v>
      </c>
      <c r="R339" s="140">
        <f>Q339*H339</f>
        <v>0</v>
      </c>
      <c r="S339" s="140">
        <v>0</v>
      </c>
      <c r="T339" s="141">
        <f>S339*H339</f>
        <v>0</v>
      </c>
      <c r="AR339" s="142" t="s">
        <v>250</v>
      </c>
      <c r="AT339" s="142" t="s">
        <v>137</v>
      </c>
      <c r="AU339" s="142" t="s">
        <v>143</v>
      </c>
      <c r="AY339" s="16" t="s">
        <v>134</v>
      </c>
      <c r="BE339" s="143">
        <f>IF(N339="základní",J339,0)</f>
        <v>0</v>
      </c>
      <c r="BF339" s="143">
        <f>IF(N339="snížená",J339,0)</f>
        <v>0</v>
      </c>
      <c r="BG339" s="143">
        <f>IF(N339="zákl. přenesená",J339,0)</f>
        <v>0</v>
      </c>
      <c r="BH339" s="143">
        <f>IF(N339="sníž. přenesená",J339,0)</f>
        <v>0</v>
      </c>
      <c r="BI339" s="143">
        <f>IF(N339="nulová",J339,0)</f>
        <v>0</v>
      </c>
      <c r="BJ339" s="16" t="s">
        <v>143</v>
      </c>
      <c r="BK339" s="143">
        <f>ROUND(I339*H339,2)</f>
        <v>0</v>
      </c>
      <c r="BL339" s="16" t="s">
        <v>250</v>
      </c>
      <c r="BM339" s="142" t="s">
        <v>411</v>
      </c>
    </row>
    <row r="340" spans="2:65" s="1" customFormat="1" ht="24.2" customHeight="1">
      <c r="B340" s="31"/>
      <c r="C340" s="131" t="s">
        <v>412</v>
      </c>
      <c r="D340" s="131" t="s">
        <v>137</v>
      </c>
      <c r="E340" s="132" t="s">
        <v>413</v>
      </c>
      <c r="F340" s="133" t="s">
        <v>414</v>
      </c>
      <c r="G340" s="134" t="s">
        <v>217</v>
      </c>
      <c r="H340" s="135">
        <v>52</v>
      </c>
      <c r="I340" s="136"/>
      <c r="J340" s="137">
        <f>ROUND(I340*H340,2)</f>
        <v>0</v>
      </c>
      <c r="K340" s="133" t="s">
        <v>1</v>
      </c>
      <c r="L340" s="31"/>
      <c r="M340" s="138" t="s">
        <v>1</v>
      </c>
      <c r="N340" s="139" t="s">
        <v>44</v>
      </c>
      <c r="P340" s="140">
        <f>O340*H340</f>
        <v>0</v>
      </c>
      <c r="Q340" s="140">
        <v>0.00055</v>
      </c>
      <c r="R340" s="140">
        <f>Q340*H340</f>
        <v>0.0286</v>
      </c>
      <c r="S340" s="140">
        <v>0</v>
      </c>
      <c r="T340" s="141">
        <f>S340*H340</f>
        <v>0</v>
      </c>
      <c r="AR340" s="142" t="s">
        <v>250</v>
      </c>
      <c r="AT340" s="142" t="s">
        <v>137</v>
      </c>
      <c r="AU340" s="142" t="s">
        <v>143</v>
      </c>
      <c r="AY340" s="16" t="s">
        <v>134</v>
      </c>
      <c r="BE340" s="143">
        <f>IF(N340="základní",J340,0)</f>
        <v>0</v>
      </c>
      <c r="BF340" s="143">
        <f>IF(N340="snížená",J340,0)</f>
        <v>0</v>
      </c>
      <c r="BG340" s="143">
        <f>IF(N340="zákl. přenesená",J340,0)</f>
        <v>0</v>
      </c>
      <c r="BH340" s="143">
        <f>IF(N340="sníž. přenesená",J340,0)</f>
        <v>0</v>
      </c>
      <c r="BI340" s="143">
        <f>IF(N340="nulová",J340,0)</f>
        <v>0</v>
      </c>
      <c r="BJ340" s="16" t="s">
        <v>143</v>
      </c>
      <c r="BK340" s="143">
        <f>ROUND(I340*H340,2)</f>
        <v>0</v>
      </c>
      <c r="BL340" s="16" t="s">
        <v>250</v>
      </c>
      <c r="BM340" s="142" t="s">
        <v>415</v>
      </c>
    </row>
    <row r="341" spans="2:51" s="12" customFormat="1" ht="12">
      <c r="B341" s="144"/>
      <c r="D341" s="145" t="s">
        <v>145</v>
      </c>
      <c r="E341" s="146" t="s">
        <v>1</v>
      </c>
      <c r="F341" s="147" t="s">
        <v>416</v>
      </c>
      <c r="H341" s="148">
        <v>52</v>
      </c>
      <c r="I341" s="149"/>
      <c r="L341" s="144"/>
      <c r="M341" s="150"/>
      <c r="T341" s="151"/>
      <c r="AT341" s="146" t="s">
        <v>145</v>
      </c>
      <c r="AU341" s="146" t="s">
        <v>143</v>
      </c>
      <c r="AV341" s="12" t="s">
        <v>143</v>
      </c>
      <c r="AW341" s="12" t="s">
        <v>33</v>
      </c>
      <c r="AX341" s="12" t="s">
        <v>86</v>
      </c>
      <c r="AY341" s="146" t="s">
        <v>134</v>
      </c>
    </row>
    <row r="342" spans="2:65" s="1" customFormat="1" ht="24.2" customHeight="1">
      <c r="B342" s="31"/>
      <c r="C342" s="131" t="s">
        <v>417</v>
      </c>
      <c r="D342" s="131" t="s">
        <v>137</v>
      </c>
      <c r="E342" s="132" t="s">
        <v>418</v>
      </c>
      <c r="F342" s="133" t="s">
        <v>419</v>
      </c>
      <c r="G342" s="134" t="s">
        <v>140</v>
      </c>
      <c r="H342" s="135">
        <v>327.36</v>
      </c>
      <c r="I342" s="136"/>
      <c r="J342" s="137">
        <f>ROUND(I342*H342,2)</f>
        <v>0</v>
      </c>
      <c r="K342" s="133" t="s">
        <v>141</v>
      </c>
      <c r="L342" s="31"/>
      <c r="M342" s="138" t="s">
        <v>1</v>
      </c>
      <c r="N342" s="139" t="s">
        <v>44</v>
      </c>
      <c r="P342" s="140">
        <f>O342*H342</f>
        <v>0</v>
      </c>
      <c r="Q342" s="140">
        <v>5E-05</v>
      </c>
      <c r="R342" s="140">
        <f>Q342*H342</f>
        <v>0.016368</v>
      </c>
      <c r="S342" s="140">
        <v>0</v>
      </c>
      <c r="T342" s="141">
        <f>S342*H342</f>
        <v>0</v>
      </c>
      <c r="AR342" s="142" t="s">
        <v>250</v>
      </c>
      <c r="AT342" s="142" t="s">
        <v>137</v>
      </c>
      <c r="AU342" s="142" t="s">
        <v>143</v>
      </c>
      <c r="AY342" s="16" t="s">
        <v>134</v>
      </c>
      <c r="BE342" s="143">
        <f>IF(N342="základní",J342,0)</f>
        <v>0</v>
      </c>
      <c r="BF342" s="143">
        <f>IF(N342="snížená",J342,0)</f>
        <v>0</v>
      </c>
      <c r="BG342" s="143">
        <f>IF(N342="zákl. přenesená",J342,0)</f>
        <v>0</v>
      </c>
      <c r="BH342" s="143">
        <f>IF(N342="sníž. přenesená",J342,0)</f>
        <v>0</v>
      </c>
      <c r="BI342" s="143">
        <f>IF(N342="nulová",J342,0)</f>
        <v>0</v>
      </c>
      <c r="BJ342" s="16" t="s">
        <v>143</v>
      </c>
      <c r="BK342" s="143">
        <f>ROUND(I342*H342,2)</f>
        <v>0</v>
      </c>
      <c r="BL342" s="16" t="s">
        <v>250</v>
      </c>
      <c r="BM342" s="142" t="s">
        <v>420</v>
      </c>
    </row>
    <row r="343" spans="2:65" s="1" customFormat="1" ht="24.2" customHeight="1">
      <c r="B343" s="31"/>
      <c r="C343" s="131" t="s">
        <v>421</v>
      </c>
      <c r="D343" s="131" t="s">
        <v>137</v>
      </c>
      <c r="E343" s="132" t="s">
        <v>422</v>
      </c>
      <c r="F343" s="133" t="s">
        <v>423</v>
      </c>
      <c r="G343" s="134" t="s">
        <v>306</v>
      </c>
      <c r="H343" s="165"/>
      <c r="I343" s="136"/>
      <c r="J343" s="137">
        <f>ROUND(I343*H343,2)</f>
        <v>0</v>
      </c>
      <c r="K343" s="133" t="s">
        <v>141</v>
      </c>
      <c r="L343" s="31"/>
      <c r="M343" s="138" t="s">
        <v>1</v>
      </c>
      <c r="N343" s="139" t="s">
        <v>44</v>
      </c>
      <c r="P343" s="140">
        <f>O343*H343</f>
        <v>0</v>
      </c>
      <c r="Q343" s="140">
        <v>0</v>
      </c>
      <c r="R343" s="140">
        <f>Q343*H343</f>
        <v>0</v>
      </c>
      <c r="S343" s="140">
        <v>0</v>
      </c>
      <c r="T343" s="141">
        <f>S343*H343</f>
        <v>0</v>
      </c>
      <c r="AR343" s="142" t="s">
        <v>250</v>
      </c>
      <c r="AT343" s="142" t="s">
        <v>137</v>
      </c>
      <c r="AU343" s="142" t="s">
        <v>143</v>
      </c>
      <c r="AY343" s="16" t="s">
        <v>134</v>
      </c>
      <c r="BE343" s="143">
        <f>IF(N343="základní",J343,0)</f>
        <v>0</v>
      </c>
      <c r="BF343" s="143">
        <f>IF(N343="snížená",J343,0)</f>
        <v>0</v>
      </c>
      <c r="BG343" s="143">
        <f>IF(N343="zákl. přenesená",J343,0)</f>
        <v>0</v>
      </c>
      <c r="BH343" s="143">
        <f>IF(N343="sníž. přenesená",J343,0)</f>
        <v>0</v>
      </c>
      <c r="BI343" s="143">
        <f>IF(N343="nulová",J343,0)</f>
        <v>0</v>
      </c>
      <c r="BJ343" s="16" t="s">
        <v>143</v>
      </c>
      <c r="BK343" s="143">
        <f>ROUND(I343*H343,2)</f>
        <v>0</v>
      </c>
      <c r="BL343" s="16" t="s">
        <v>250</v>
      </c>
      <c r="BM343" s="142" t="s">
        <v>424</v>
      </c>
    </row>
    <row r="344" spans="2:63" s="11" customFormat="1" ht="22.9" customHeight="1">
      <c r="B344" s="119"/>
      <c r="D344" s="120" t="s">
        <v>77</v>
      </c>
      <c r="E344" s="129" t="s">
        <v>425</v>
      </c>
      <c r="F344" s="129" t="s">
        <v>426</v>
      </c>
      <c r="I344" s="122"/>
      <c r="J344" s="130">
        <f>BK344</f>
        <v>0</v>
      </c>
      <c r="L344" s="119"/>
      <c r="M344" s="124"/>
      <c r="P344" s="125">
        <f>SUM(P345:P371)</f>
        <v>0</v>
      </c>
      <c r="R344" s="125">
        <f>SUM(R345:R371)</f>
        <v>0.30685558</v>
      </c>
      <c r="T344" s="126">
        <f>SUM(T345:T371)</f>
        <v>0.06488392999999999</v>
      </c>
      <c r="AR344" s="120" t="s">
        <v>143</v>
      </c>
      <c r="AT344" s="127" t="s">
        <v>77</v>
      </c>
      <c r="AU344" s="127" t="s">
        <v>86</v>
      </c>
      <c r="AY344" s="120" t="s">
        <v>134</v>
      </c>
      <c r="BK344" s="128">
        <f>SUM(BK345:BK371)</f>
        <v>0</v>
      </c>
    </row>
    <row r="345" spans="2:65" s="1" customFormat="1" ht="16.5" customHeight="1">
      <c r="B345" s="31"/>
      <c r="C345" s="131" t="s">
        <v>427</v>
      </c>
      <c r="D345" s="131" t="s">
        <v>137</v>
      </c>
      <c r="E345" s="132" t="s">
        <v>428</v>
      </c>
      <c r="F345" s="133" t="s">
        <v>429</v>
      </c>
      <c r="G345" s="134" t="s">
        <v>140</v>
      </c>
      <c r="H345" s="135">
        <v>209.303</v>
      </c>
      <c r="I345" s="136"/>
      <c r="J345" s="137">
        <f>ROUND(I345*H345,2)</f>
        <v>0</v>
      </c>
      <c r="K345" s="133" t="s">
        <v>141</v>
      </c>
      <c r="L345" s="31"/>
      <c r="M345" s="138" t="s">
        <v>1</v>
      </c>
      <c r="N345" s="139" t="s">
        <v>44</v>
      </c>
      <c r="P345" s="140">
        <f>O345*H345</f>
        <v>0</v>
      </c>
      <c r="Q345" s="140">
        <v>0</v>
      </c>
      <c r="R345" s="140">
        <f>Q345*H345</f>
        <v>0</v>
      </c>
      <c r="S345" s="140">
        <v>0</v>
      </c>
      <c r="T345" s="141">
        <f>S345*H345</f>
        <v>0</v>
      </c>
      <c r="AR345" s="142" t="s">
        <v>250</v>
      </c>
      <c r="AT345" s="142" t="s">
        <v>137</v>
      </c>
      <c r="AU345" s="142" t="s">
        <v>143</v>
      </c>
      <c r="AY345" s="16" t="s">
        <v>134</v>
      </c>
      <c r="BE345" s="143">
        <f>IF(N345="základní",J345,0)</f>
        <v>0</v>
      </c>
      <c r="BF345" s="143">
        <f>IF(N345="snížená",J345,0)</f>
        <v>0</v>
      </c>
      <c r="BG345" s="143">
        <f>IF(N345="zákl. přenesená",J345,0)</f>
        <v>0</v>
      </c>
      <c r="BH345" s="143">
        <f>IF(N345="sníž. přenesená",J345,0)</f>
        <v>0</v>
      </c>
      <c r="BI345" s="143">
        <f>IF(N345="nulová",J345,0)</f>
        <v>0</v>
      </c>
      <c r="BJ345" s="16" t="s">
        <v>143</v>
      </c>
      <c r="BK345" s="143">
        <f>ROUND(I345*H345,2)</f>
        <v>0</v>
      </c>
      <c r="BL345" s="16" t="s">
        <v>250</v>
      </c>
      <c r="BM345" s="142" t="s">
        <v>430</v>
      </c>
    </row>
    <row r="346" spans="2:65" s="1" customFormat="1" ht="16.5" customHeight="1">
      <c r="B346" s="31"/>
      <c r="C346" s="131" t="s">
        <v>431</v>
      </c>
      <c r="D346" s="131" t="s">
        <v>137</v>
      </c>
      <c r="E346" s="132" t="s">
        <v>432</v>
      </c>
      <c r="F346" s="133" t="s">
        <v>433</v>
      </c>
      <c r="G346" s="134" t="s">
        <v>140</v>
      </c>
      <c r="H346" s="135">
        <v>209.303</v>
      </c>
      <c r="I346" s="136"/>
      <c r="J346" s="137">
        <f>ROUND(I346*H346,2)</f>
        <v>0</v>
      </c>
      <c r="K346" s="133" t="s">
        <v>141</v>
      </c>
      <c r="L346" s="31"/>
      <c r="M346" s="138" t="s">
        <v>1</v>
      </c>
      <c r="N346" s="139" t="s">
        <v>44</v>
      </c>
      <c r="P346" s="140">
        <f>O346*H346</f>
        <v>0</v>
      </c>
      <c r="Q346" s="140">
        <v>0.001</v>
      </c>
      <c r="R346" s="140">
        <f>Q346*H346</f>
        <v>0.209303</v>
      </c>
      <c r="S346" s="140">
        <v>0.00031</v>
      </c>
      <c r="T346" s="141">
        <f>S346*H346</f>
        <v>0.06488392999999999</v>
      </c>
      <c r="AR346" s="142" t="s">
        <v>250</v>
      </c>
      <c r="AT346" s="142" t="s">
        <v>137</v>
      </c>
      <c r="AU346" s="142" t="s">
        <v>143</v>
      </c>
      <c r="AY346" s="16" t="s">
        <v>134</v>
      </c>
      <c r="BE346" s="143">
        <f>IF(N346="základní",J346,0)</f>
        <v>0</v>
      </c>
      <c r="BF346" s="143">
        <f>IF(N346="snížená",J346,0)</f>
        <v>0</v>
      </c>
      <c r="BG346" s="143">
        <f>IF(N346="zákl. přenesená",J346,0)</f>
        <v>0</v>
      </c>
      <c r="BH346" s="143">
        <f>IF(N346="sníž. přenesená",J346,0)</f>
        <v>0</v>
      </c>
      <c r="BI346" s="143">
        <f>IF(N346="nulová",J346,0)</f>
        <v>0</v>
      </c>
      <c r="BJ346" s="16" t="s">
        <v>143</v>
      </c>
      <c r="BK346" s="143">
        <f>ROUND(I346*H346,2)</f>
        <v>0</v>
      </c>
      <c r="BL346" s="16" t="s">
        <v>250</v>
      </c>
      <c r="BM346" s="142" t="s">
        <v>434</v>
      </c>
    </row>
    <row r="347" spans="2:51" s="14" customFormat="1" ht="12">
      <c r="B347" s="159"/>
      <c r="D347" s="145" t="s">
        <v>145</v>
      </c>
      <c r="E347" s="160" t="s">
        <v>1</v>
      </c>
      <c r="F347" s="161" t="s">
        <v>159</v>
      </c>
      <c r="H347" s="160" t="s">
        <v>1</v>
      </c>
      <c r="I347" s="162"/>
      <c r="L347" s="159"/>
      <c r="M347" s="163"/>
      <c r="T347" s="164"/>
      <c r="AT347" s="160" t="s">
        <v>145</v>
      </c>
      <c r="AU347" s="160" t="s">
        <v>143</v>
      </c>
      <c r="AV347" s="14" t="s">
        <v>86</v>
      </c>
      <c r="AW347" s="14" t="s">
        <v>33</v>
      </c>
      <c r="AX347" s="14" t="s">
        <v>78</v>
      </c>
      <c r="AY347" s="160" t="s">
        <v>134</v>
      </c>
    </row>
    <row r="348" spans="2:51" s="12" customFormat="1" ht="12">
      <c r="B348" s="144"/>
      <c r="D348" s="145" t="s">
        <v>145</v>
      </c>
      <c r="E348" s="146" t="s">
        <v>1</v>
      </c>
      <c r="F348" s="147" t="s">
        <v>435</v>
      </c>
      <c r="H348" s="148">
        <v>32.309</v>
      </c>
      <c r="I348" s="149"/>
      <c r="L348" s="144"/>
      <c r="M348" s="150"/>
      <c r="T348" s="151"/>
      <c r="AT348" s="146" t="s">
        <v>145</v>
      </c>
      <c r="AU348" s="146" t="s">
        <v>143</v>
      </c>
      <c r="AV348" s="12" t="s">
        <v>143</v>
      </c>
      <c r="AW348" s="12" t="s">
        <v>33</v>
      </c>
      <c r="AX348" s="12" t="s">
        <v>78</v>
      </c>
      <c r="AY348" s="146" t="s">
        <v>134</v>
      </c>
    </row>
    <row r="349" spans="2:51" s="12" customFormat="1" ht="12">
      <c r="B349" s="144"/>
      <c r="D349" s="145" t="s">
        <v>145</v>
      </c>
      <c r="E349" s="146" t="s">
        <v>1</v>
      </c>
      <c r="F349" s="147" t="s">
        <v>436</v>
      </c>
      <c r="H349" s="148">
        <v>81.872</v>
      </c>
      <c r="I349" s="149"/>
      <c r="L349" s="144"/>
      <c r="M349" s="150"/>
      <c r="T349" s="151"/>
      <c r="AT349" s="146" t="s">
        <v>145</v>
      </c>
      <c r="AU349" s="146" t="s">
        <v>143</v>
      </c>
      <c r="AV349" s="12" t="s">
        <v>143</v>
      </c>
      <c r="AW349" s="12" t="s">
        <v>33</v>
      </c>
      <c r="AX349" s="12" t="s">
        <v>78</v>
      </c>
      <c r="AY349" s="146" t="s">
        <v>134</v>
      </c>
    </row>
    <row r="350" spans="2:51" s="14" customFormat="1" ht="12">
      <c r="B350" s="159"/>
      <c r="D350" s="145" t="s">
        <v>145</v>
      </c>
      <c r="E350" s="160" t="s">
        <v>1</v>
      </c>
      <c r="F350" s="161" t="s">
        <v>163</v>
      </c>
      <c r="H350" s="160" t="s">
        <v>1</v>
      </c>
      <c r="I350" s="162"/>
      <c r="L350" s="159"/>
      <c r="M350" s="163"/>
      <c r="T350" s="164"/>
      <c r="AT350" s="160" t="s">
        <v>145</v>
      </c>
      <c r="AU350" s="160" t="s">
        <v>143</v>
      </c>
      <c r="AV350" s="14" t="s">
        <v>86</v>
      </c>
      <c r="AW350" s="14" t="s">
        <v>33</v>
      </c>
      <c r="AX350" s="14" t="s">
        <v>78</v>
      </c>
      <c r="AY350" s="160" t="s">
        <v>134</v>
      </c>
    </row>
    <row r="351" spans="2:51" s="12" customFormat="1" ht="12">
      <c r="B351" s="144"/>
      <c r="D351" s="145" t="s">
        <v>145</v>
      </c>
      <c r="E351" s="146" t="s">
        <v>1</v>
      </c>
      <c r="F351" s="147" t="s">
        <v>437</v>
      </c>
      <c r="H351" s="148">
        <v>7.528</v>
      </c>
      <c r="I351" s="149"/>
      <c r="L351" s="144"/>
      <c r="M351" s="150"/>
      <c r="T351" s="151"/>
      <c r="AT351" s="146" t="s">
        <v>145</v>
      </c>
      <c r="AU351" s="146" t="s">
        <v>143</v>
      </c>
      <c r="AV351" s="12" t="s">
        <v>143</v>
      </c>
      <c r="AW351" s="12" t="s">
        <v>33</v>
      </c>
      <c r="AX351" s="12" t="s">
        <v>78</v>
      </c>
      <c r="AY351" s="146" t="s">
        <v>134</v>
      </c>
    </row>
    <row r="352" spans="2:51" s="12" customFormat="1" ht="12">
      <c r="B352" s="144"/>
      <c r="D352" s="145" t="s">
        <v>145</v>
      </c>
      <c r="E352" s="146" t="s">
        <v>1</v>
      </c>
      <c r="F352" s="147" t="s">
        <v>438</v>
      </c>
      <c r="H352" s="148">
        <v>21.114</v>
      </c>
      <c r="I352" s="149"/>
      <c r="L352" s="144"/>
      <c r="M352" s="150"/>
      <c r="T352" s="151"/>
      <c r="AT352" s="146" t="s">
        <v>145</v>
      </c>
      <c r="AU352" s="146" t="s">
        <v>143</v>
      </c>
      <c r="AV352" s="12" t="s">
        <v>143</v>
      </c>
      <c r="AW352" s="12" t="s">
        <v>33</v>
      </c>
      <c r="AX352" s="12" t="s">
        <v>78</v>
      </c>
      <c r="AY352" s="146" t="s">
        <v>134</v>
      </c>
    </row>
    <row r="353" spans="2:51" s="14" customFormat="1" ht="12">
      <c r="B353" s="159"/>
      <c r="D353" s="145" t="s">
        <v>145</v>
      </c>
      <c r="E353" s="160" t="s">
        <v>1</v>
      </c>
      <c r="F353" s="161" t="s">
        <v>167</v>
      </c>
      <c r="H353" s="160" t="s">
        <v>1</v>
      </c>
      <c r="I353" s="162"/>
      <c r="L353" s="159"/>
      <c r="M353" s="163"/>
      <c r="T353" s="164"/>
      <c r="AT353" s="160" t="s">
        <v>145</v>
      </c>
      <c r="AU353" s="160" t="s">
        <v>143</v>
      </c>
      <c r="AV353" s="14" t="s">
        <v>86</v>
      </c>
      <c r="AW353" s="14" t="s">
        <v>33</v>
      </c>
      <c r="AX353" s="14" t="s">
        <v>78</v>
      </c>
      <c r="AY353" s="160" t="s">
        <v>134</v>
      </c>
    </row>
    <row r="354" spans="2:51" s="12" customFormat="1" ht="12">
      <c r="B354" s="144"/>
      <c r="D354" s="145" t="s">
        <v>145</v>
      </c>
      <c r="E354" s="146" t="s">
        <v>1</v>
      </c>
      <c r="F354" s="147" t="s">
        <v>439</v>
      </c>
      <c r="H354" s="148">
        <v>16.5</v>
      </c>
      <c r="I354" s="149"/>
      <c r="L354" s="144"/>
      <c r="M354" s="150"/>
      <c r="T354" s="151"/>
      <c r="AT354" s="146" t="s">
        <v>145</v>
      </c>
      <c r="AU354" s="146" t="s">
        <v>143</v>
      </c>
      <c r="AV354" s="12" t="s">
        <v>143</v>
      </c>
      <c r="AW354" s="12" t="s">
        <v>33</v>
      </c>
      <c r="AX354" s="12" t="s">
        <v>78</v>
      </c>
      <c r="AY354" s="146" t="s">
        <v>134</v>
      </c>
    </row>
    <row r="355" spans="2:51" s="12" customFormat="1" ht="12">
      <c r="B355" s="144"/>
      <c r="D355" s="145" t="s">
        <v>145</v>
      </c>
      <c r="E355" s="146" t="s">
        <v>1</v>
      </c>
      <c r="F355" s="147" t="s">
        <v>440</v>
      </c>
      <c r="H355" s="148">
        <v>49.98</v>
      </c>
      <c r="I355" s="149"/>
      <c r="L355" s="144"/>
      <c r="M355" s="150"/>
      <c r="T355" s="151"/>
      <c r="AT355" s="146" t="s">
        <v>145</v>
      </c>
      <c r="AU355" s="146" t="s">
        <v>143</v>
      </c>
      <c r="AV355" s="12" t="s">
        <v>143</v>
      </c>
      <c r="AW355" s="12" t="s">
        <v>33</v>
      </c>
      <c r="AX355" s="12" t="s">
        <v>78</v>
      </c>
      <c r="AY355" s="146" t="s">
        <v>134</v>
      </c>
    </row>
    <row r="356" spans="2:51" s="13" customFormat="1" ht="12">
      <c r="B356" s="152"/>
      <c r="D356" s="145" t="s">
        <v>145</v>
      </c>
      <c r="E356" s="153" t="s">
        <v>1</v>
      </c>
      <c r="F356" s="154" t="s">
        <v>148</v>
      </c>
      <c r="H356" s="155">
        <v>209.303</v>
      </c>
      <c r="I356" s="156"/>
      <c r="L356" s="152"/>
      <c r="M356" s="157"/>
      <c r="T356" s="158"/>
      <c r="AT356" s="153" t="s">
        <v>145</v>
      </c>
      <c r="AU356" s="153" t="s">
        <v>143</v>
      </c>
      <c r="AV356" s="13" t="s">
        <v>142</v>
      </c>
      <c r="AW356" s="13" t="s">
        <v>33</v>
      </c>
      <c r="AX356" s="13" t="s">
        <v>86</v>
      </c>
      <c r="AY356" s="153" t="s">
        <v>134</v>
      </c>
    </row>
    <row r="357" spans="2:65" s="1" customFormat="1" ht="16.5" customHeight="1">
      <c r="B357" s="31"/>
      <c r="C357" s="131" t="s">
        <v>441</v>
      </c>
      <c r="D357" s="131" t="s">
        <v>137</v>
      </c>
      <c r="E357" s="132" t="s">
        <v>442</v>
      </c>
      <c r="F357" s="133" t="s">
        <v>443</v>
      </c>
      <c r="G357" s="134" t="s">
        <v>140</v>
      </c>
      <c r="H357" s="135">
        <v>64.92</v>
      </c>
      <c r="I357" s="136"/>
      <c r="J357" s="137">
        <f>ROUND(I357*H357,2)</f>
        <v>0</v>
      </c>
      <c r="K357" s="133" t="s">
        <v>141</v>
      </c>
      <c r="L357" s="31"/>
      <c r="M357" s="138" t="s">
        <v>1</v>
      </c>
      <c r="N357" s="139" t="s">
        <v>44</v>
      </c>
      <c r="P357" s="140">
        <f>O357*H357</f>
        <v>0</v>
      </c>
      <c r="Q357" s="140">
        <v>0</v>
      </c>
      <c r="R357" s="140">
        <f>Q357*H357</f>
        <v>0</v>
      </c>
      <c r="S357" s="140">
        <v>0</v>
      </c>
      <c r="T357" s="141">
        <f>S357*H357</f>
        <v>0</v>
      </c>
      <c r="AR357" s="142" t="s">
        <v>250</v>
      </c>
      <c r="AT357" s="142" t="s">
        <v>137</v>
      </c>
      <c r="AU357" s="142" t="s">
        <v>143</v>
      </c>
      <c r="AY357" s="16" t="s">
        <v>134</v>
      </c>
      <c r="BE357" s="143">
        <f>IF(N357="základní",J357,0)</f>
        <v>0</v>
      </c>
      <c r="BF357" s="143">
        <f>IF(N357="snížená",J357,0)</f>
        <v>0</v>
      </c>
      <c r="BG357" s="143">
        <f>IF(N357="zákl. přenesená",J357,0)</f>
        <v>0</v>
      </c>
      <c r="BH357" s="143">
        <f>IF(N357="sníž. přenesená",J357,0)</f>
        <v>0</v>
      </c>
      <c r="BI357" s="143">
        <f>IF(N357="nulová",J357,0)</f>
        <v>0</v>
      </c>
      <c r="BJ357" s="16" t="s">
        <v>143</v>
      </c>
      <c r="BK357" s="143">
        <f>ROUND(I357*H357,2)</f>
        <v>0</v>
      </c>
      <c r="BL357" s="16" t="s">
        <v>250</v>
      </c>
      <c r="BM357" s="142" t="s">
        <v>444</v>
      </c>
    </row>
    <row r="358" spans="2:65" s="1" customFormat="1" ht="16.5" customHeight="1">
      <c r="B358" s="31"/>
      <c r="C358" s="166" t="s">
        <v>445</v>
      </c>
      <c r="D358" s="166" t="s">
        <v>347</v>
      </c>
      <c r="E358" s="167" t="s">
        <v>446</v>
      </c>
      <c r="F358" s="168" t="s">
        <v>447</v>
      </c>
      <c r="G358" s="169" t="s">
        <v>140</v>
      </c>
      <c r="H358" s="170">
        <v>68.166</v>
      </c>
      <c r="I358" s="171"/>
      <c r="J358" s="172">
        <f>ROUND(I358*H358,2)</f>
        <v>0</v>
      </c>
      <c r="K358" s="168" t="s">
        <v>141</v>
      </c>
      <c r="L358" s="173"/>
      <c r="M358" s="174" t="s">
        <v>1</v>
      </c>
      <c r="N358" s="175" t="s">
        <v>44</v>
      </c>
      <c r="P358" s="140">
        <f>O358*H358</f>
        <v>0</v>
      </c>
      <c r="Q358" s="140">
        <v>0</v>
      </c>
      <c r="R358" s="140">
        <f>Q358*H358</f>
        <v>0</v>
      </c>
      <c r="S358" s="140">
        <v>0</v>
      </c>
      <c r="T358" s="141">
        <f>S358*H358</f>
        <v>0</v>
      </c>
      <c r="AR358" s="142" t="s">
        <v>342</v>
      </c>
      <c r="AT358" s="142" t="s">
        <v>347</v>
      </c>
      <c r="AU358" s="142" t="s">
        <v>143</v>
      </c>
      <c r="AY358" s="16" t="s">
        <v>134</v>
      </c>
      <c r="BE358" s="143">
        <f>IF(N358="základní",J358,0)</f>
        <v>0</v>
      </c>
      <c r="BF358" s="143">
        <f>IF(N358="snížená",J358,0)</f>
        <v>0</v>
      </c>
      <c r="BG358" s="143">
        <f>IF(N358="zákl. přenesená",J358,0)</f>
        <v>0</v>
      </c>
      <c r="BH358" s="143">
        <f>IF(N358="sníž. přenesená",J358,0)</f>
        <v>0</v>
      </c>
      <c r="BI358" s="143">
        <f>IF(N358="nulová",J358,0)</f>
        <v>0</v>
      </c>
      <c r="BJ358" s="16" t="s">
        <v>143</v>
      </c>
      <c r="BK358" s="143">
        <f>ROUND(I358*H358,2)</f>
        <v>0</v>
      </c>
      <c r="BL358" s="16" t="s">
        <v>250</v>
      </c>
      <c r="BM358" s="142" t="s">
        <v>448</v>
      </c>
    </row>
    <row r="359" spans="2:51" s="12" customFormat="1" ht="12">
      <c r="B359" s="144"/>
      <c r="D359" s="145" t="s">
        <v>145</v>
      </c>
      <c r="F359" s="147" t="s">
        <v>449</v>
      </c>
      <c r="H359" s="148">
        <v>68.166</v>
      </c>
      <c r="I359" s="149"/>
      <c r="L359" s="144"/>
      <c r="M359" s="150"/>
      <c r="T359" s="151"/>
      <c r="AT359" s="146" t="s">
        <v>145</v>
      </c>
      <c r="AU359" s="146" t="s">
        <v>143</v>
      </c>
      <c r="AV359" s="12" t="s">
        <v>143</v>
      </c>
      <c r="AW359" s="12" t="s">
        <v>4</v>
      </c>
      <c r="AX359" s="12" t="s">
        <v>86</v>
      </c>
      <c r="AY359" s="146" t="s">
        <v>134</v>
      </c>
    </row>
    <row r="360" spans="2:65" s="1" customFormat="1" ht="21.75" customHeight="1">
      <c r="B360" s="31"/>
      <c r="C360" s="131" t="s">
        <v>450</v>
      </c>
      <c r="D360" s="131" t="s">
        <v>137</v>
      </c>
      <c r="E360" s="132" t="s">
        <v>451</v>
      </c>
      <c r="F360" s="133" t="s">
        <v>452</v>
      </c>
      <c r="G360" s="134" t="s">
        <v>140</v>
      </c>
      <c r="H360" s="135">
        <v>62.4</v>
      </c>
      <c r="I360" s="136"/>
      <c r="J360" s="137">
        <f>ROUND(I360*H360,2)</f>
        <v>0</v>
      </c>
      <c r="K360" s="133" t="s">
        <v>141</v>
      </c>
      <c r="L360" s="31"/>
      <c r="M360" s="138" t="s">
        <v>1</v>
      </c>
      <c r="N360" s="139" t="s">
        <v>44</v>
      </c>
      <c r="P360" s="140">
        <f>O360*H360</f>
        <v>0</v>
      </c>
      <c r="Q360" s="140">
        <v>0</v>
      </c>
      <c r="R360" s="140">
        <f>Q360*H360</f>
        <v>0</v>
      </c>
      <c r="S360" s="140">
        <v>0</v>
      </c>
      <c r="T360" s="141">
        <f>S360*H360</f>
        <v>0</v>
      </c>
      <c r="AR360" s="142" t="s">
        <v>250</v>
      </c>
      <c r="AT360" s="142" t="s">
        <v>137</v>
      </c>
      <c r="AU360" s="142" t="s">
        <v>143</v>
      </c>
      <c r="AY360" s="16" t="s">
        <v>134</v>
      </c>
      <c r="BE360" s="143">
        <f>IF(N360="základní",J360,0)</f>
        <v>0</v>
      </c>
      <c r="BF360" s="143">
        <f>IF(N360="snížená",J360,0)</f>
        <v>0</v>
      </c>
      <c r="BG360" s="143">
        <f>IF(N360="zákl. přenesená",J360,0)</f>
        <v>0</v>
      </c>
      <c r="BH360" s="143">
        <f>IF(N360="sníž. přenesená",J360,0)</f>
        <v>0</v>
      </c>
      <c r="BI360" s="143">
        <f>IF(N360="nulová",J360,0)</f>
        <v>0</v>
      </c>
      <c r="BJ360" s="16" t="s">
        <v>143</v>
      </c>
      <c r="BK360" s="143">
        <f>ROUND(I360*H360,2)</f>
        <v>0</v>
      </c>
      <c r="BL360" s="16" t="s">
        <v>250</v>
      </c>
      <c r="BM360" s="142" t="s">
        <v>453</v>
      </c>
    </row>
    <row r="361" spans="2:65" s="1" customFormat="1" ht="16.5" customHeight="1">
      <c r="B361" s="31"/>
      <c r="C361" s="166" t="s">
        <v>454</v>
      </c>
      <c r="D361" s="166" t="s">
        <v>347</v>
      </c>
      <c r="E361" s="167" t="s">
        <v>446</v>
      </c>
      <c r="F361" s="168" t="s">
        <v>447</v>
      </c>
      <c r="G361" s="169" t="s">
        <v>140</v>
      </c>
      <c r="H361" s="170">
        <v>65.52</v>
      </c>
      <c r="I361" s="171"/>
      <c r="J361" s="172">
        <f>ROUND(I361*H361,2)</f>
        <v>0</v>
      </c>
      <c r="K361" s="168" t="s">
        <v>141</v>
      </c>
      <c r="L361" s="173"/>
      <c r="M361" s="174" t="s">
        <v>1</v>
      </c>
      <c r="N361" s="175" t="s">
        <v>44</v>
      </c>
      <c r="P361" s="140">
        <f>O361*H361</f>
        <v>0</v>
      </c>
      <c r="Q361" s="140">
        <v>0</v>
      </c>
      <c r="R361" s="140">
        <f>Q361*H361</f>
        <v>0</v>
      </c>
      <c r="S361" s="140">
        <v>0</v>
      </c>
      <c r="T361" s="141">
        <f>S361*H361</f>
        <v>0</v>
      </c>
      <c r="AR361" s="142" t="s">
        <v>342</v>
      </c>
      <c r="AT361" s="142" t="s">
        <v>347</v>
      </c>
      <c r="AU361" s="142" t="s">
        <v>143</v>
      </c>
      <c r="AY361" s="16" t="s">
        <v>134</v>
      </c>
      <c r="BE361" s="143">
        <f>IF(N361="základní",J361,0)</f>
        <v>0</v>
      </c>
      <c r="BF361" s="143">
        <f>IF(N361="snížená",J361,0)</f>
        <v>0</v>
      </c>
      <c r="BG361" s="143">
        <f>IF(N361="zákl. přenesená",J361,0)</f>
        <v>0</v>
      </c>
      <c r="BH361" s="143">
        <f>IF(N361="sníž. přenesená",J361,0)</f>
        <v>0</v>
      </c>
      <c r="BI361" s="143">
        <f>IF(N361="nulová",J361,0)</f>
        <v>0</v>
      </c>
      <c r="BJ361" s="16" t="s">
        <v>143</v>
      </c>
      <c r="BK361" s="143">
        <f>ROUND(I361*H361,2)</f>
        <v>0</v>
      </c>
      <c r="BL361" s="16" t="s">
        <v>250</v>
      </c>
      <c r="BM361" s="142" t="s">
        <v>455</v>
      </c>
    </row>
    <row r="362" spans="2:51" s="12" customFormat="1" ht="12">
      <c r="B362" s="144"/>
      <c r="D362" s="145" t="s">
        <v>145</v>
      </c>
      <c r="F362" s="147" t="s">
        <v>456</v>
      </c>
      <c r="H362" s="148">
        <v>65.52</v>
      </c>
      <c r="I362" s="149"/>
      <c r="L362" s="144"/>
      <c r="M362" s="150"/>
      <c r="T362" s="151"/>
      <c r="AT362" s="146" t="s">
        <v>145</v>
      </c>
      <c r="AU362" s="146" t="s">
        <v>143</v>
      </c>
      <c r="AV362" s="12" t="s">
        <v>143</v>
      </c>
      <c r="AW362" s="12" t="s">
        <v>4</v>
      </c>
      <c r="AX362" s="12" t="s">
        <v>86</v>
      </c>
      <c r="AY362" s="146" t="s">
        <v>134</v>
      </c>
    </row>
    <row r="363" spans="2:65" s="1" customFormat="1" ht="24.2" customHeight="1">
      <c r="B363" s="31"/>
      <c r="C363" s="131" t="s">
        <v>457</v>
      </c>
      <c r="D363" s="131" t="s">
        <v>137</v>
      </c>
      <c r="E363" s="132" t="s">
        <v>458</v>
      </c>
      <c r="F363" s="133" t="s">
        <v>459</v>
      </c>
      <c r="G363" s="134" t="s">
        <v>140</v>
      </c>
      <c r="H363" s="135">
        <v>209.303</v>
      </c>
      <c r="I363" s="136"/>
      <c r="J363" s="137">
        <f>ROUND(I363*H363,2)</f>
        <v>0</v>
      </c>
      <c r="K363" s="133" t="s">
        <v>141</v>
      </c>
      <c r="L363" s="31"/>
      <c r="M363" s="138" t="s">
        <v>1</v>
      </c>
      <c r="N363" s="139" t="s">
        <v>44</v>
      </c>
      <c r="P363" s="140">
        <f>O363*H363</f>
        <v>0</v>
      </c>
      <c r="Q363" s="140">
        <v>0.0002</v>
      </c>
      <c r="R363" s="140">
        <f>Q363*H363</f>
        <v>0.041860600000000005</v>
      </c>
      <c r="S363" s="140">
        <v>0</v>
      </c>
      <c r="T363" s="141">
        <f>S363*H363</f>
        <v>0</v>
      </c>
      <c r="AR363" s="142" t="s">
        <v>250</v>
      </c>
      <c r="AT363" s="142" t="s">
        <v>137</v>
      </c>
      <c r="AU363" s="142" t="s">
        <v>143</v>
      </c>
      <c r="AY363" s="16" t="s">
        <v>134</v>
      </c>
      <c r="BE363" s="143">
        <f>IF(N363="základní",J363,0)</f>
        <v>0</v>
      </c>
      <c r="BF363" s="143">
        <f>IF(N363="snížená",J363,0)</f>
        <v>0</v>
      </c>
      <c r="BG363" s="143">
        <f>IF(N363="zákl. přenesená",J363,0)</f>
        <v>0</v>
      </c>
      <c r="BH363" s="143">
        <f>IF(N363="sníž. přenesená",J363,0)</f>
        <v>0</v>
      </c>
      <c r="BI363" s="143">
        <f>IF(N363="nulová",J363,0)</f>
        <v>0</v>
      </c>
      <c r="BJ363" s="16" t="s">
        <v>143</v>
      </c>
      <c r="BK363" s="143">
        <f>ROUND(I363*H363,2)</f>
        <v>0</v>
      </c>
      <c r="BL363" s="16" t="s">
        <v>250</v>
      </c>
      <c r="BM363" s="142" t="s">
        <v>460</v>
      </c>
    </row>
    <row r="364" spans="2:65" s="1" customFormat="1" ht="24.2" customHeight="1">
      <c r="B364" s="31"/>
      <c r="C364" s="131" t="s">
        <v>461</v>
      </c>
      <c r="D364" s="131" t="s">
        <v>137</v>
      </c>
      <c r="E364" s="132" t="s">
        <v>462</v>
      </c>
      <c r="F364" s="133" t="s">
        <v>463</v>
      </c>
      <c r="G364" s="134" t="s">
        <v>140</v>
      </c>
      <c r="H364" s="135">
        <v>62.4</v>
      </c>
      <c r="I364" s="136"/>
      <c r="J364" s="137">
        <f>ROUND(I364*H364,2)</f>
        <v>0</v>
      </c>
      <c r="K364" s="133" t="s">
        <v>141</v>
      </c>
      <c r="L364" s="31"/>
      <c r="M364" s="138" t="s">
        <v>1</v>
      </c>
      <c r="N364" s="139" t="s">
        <v>44</v>
      </c>
      <c r="P364" s="140">
        <f>O364*H364</f>
        <v>0</v>
      </c>
      <c r="Q364" s="140">
        <v>1E-05</v>
      </c>
      <c r="R364" s="140">
        <f>Q364*H364</f>
        <v>0.000624</v>
      </c>
      <c r="S364" s="140">
        <v>0</v>
      </c>
      <c r="T364" s="141">
        <f>S364*H364</f>
        <v>0</v>
      </c>
      <c r="AR364" s="142" t="s">
        <v>250</v>
      </c>
      <c r="AT364" s="142" t="s">
        <v>137</v>
      </c>
      <c r="AU364" s="142" t="s">
        <v>143</v>
      </c>
      <c r="AY364" s="16" t="s">
        <v>134</v>
      </c>
      <c r="BE364" s="143">
        <f>IF(N364="základní",J364,0)</f>
        <v>0</v>
      </c>
      <c r="BF364" s="143">
        <f>IF(N364="snížená",J364,0)</f>
        <v>0</v>
      </c>
      <c r="BG364" s="143">
        <f>IF(N364="zákl. přenesená",J364,0)</f>
        <v>0</v>
      </c>
      <c r="BH364" s="143">
        <f>IF(N364="sníž. přenesená",J364,0)</f>
        <v>0</v>
      </c>
      <c r="BI364" s="143">
        <f>IF(N364="nulová",J364,0)</f>
        <v>0</v>
      </c>
      <c r="BJ364" s="16" t="s">
        <v>143</v>
      </c>
      <c r="BK364" s="143">
        <f>ROUND(I364*H364,2)</f>
        <v>0</v>
      </c>
      <c r="BL364" s="16" t="s">
        <v>250</v>
      </c>
      <c r="BM364" s="142" t="s">
        <v>464</v>
      </c>
    </row>
    <row r="365" spans="2:51" s="12" customFormat="1" ht="12">
      <c r="B365" s="144"/>
      <c r="D365" s="145" t="s">
        <v>145</v>
      </c>
      <c r="E365" s="146" t="s">
        <v>1</v>
      </c>
      <c r="F365" s="147" t="s">
        <v>465</v>
      </c>
      <c r="H365" s="148">
        <v>62.4</v>
      </c>
      <c r="I365" s="149"/>
      <c r="L365" s="144"/>
      <c r="M365" s="150"/>
      <c r="T365" s="151"/>
      <c r="AT365" s="146" t="s">
        <v>145</v>
      </c>
      <c r="AU365" s="146" t="s">
        <v>143</v>
      </c>
      <c r="AV365" s="12" t="s">
        <v>143</v>
      </c>
      <c r="AW365" s="12" t="s">
        <v>33</v>
      </c>
      <c r="AX365" s="12" t="s">
        <v>86</v>
      </c>
      <c r="AY365" s="146" t="s">
        <v>134</v>
      </c>
    </row>
    <row r="366" spans="2:65" s="1" customFormat="1" ht="24.2" customHeight="1">
      <c r="B366" s="31"/>
      <c r="C366" s="131" t="s">
        <v>466</v>
      </c>
      <c r="D366" s="131" t="s">
        <v>137</v>
      </c>
      <c r="E366" s="132" t="s">
        <v>467</v>
      </c>
      <c r="F366" s="133" t="s">
        <v>468</v>
      </c>
      <c r="G366" s="134" t="s">
        <v>140</v>
      </c>
      <c r="H366" s="135">
        <v>64.92</v>
      </c>
      <c r="I366" s="136"/>
      <c r="J366" s="137">
        <f>ROUND(I366*H366,2)</f>
        <v>0</v>
      </c>
      <c r="K366" s="133" t="s">
        <v>141</v>
      </c>
      <c r="L366" s="31"/>
      <c r="M366" s="138" t="s">
        <v>1</v>
      </c>
      <c r="N366" s="139" t="s">
        <v>44</v>
      </c>
      <c r="P366" s="140">
        <f>O366*H366</f>
        <v>0</v>
      </c>
      <c r="Q366" s="140">
        <v>1E-05</v>
      </c>
      <c r="R366" s="140">
        <f>Q366*H366</f>
        <v>0.0006492000000000001</v>
      </c>
      <c r="S366" s="140">
        <v>0</v>
      </c>
      <c r="T366" s="141">
        <f>S366*H366</f>
        <v>0</v>
      </c>
      <c r="AR366" s="142" t="s">
        <v>250</v>
      </c>
      <c r="AT366" s="142" t="s">
        <v>137</v>
      </c>
      <c r="AU366" s="142" t="s">
        <v>143</v>
      </c>
      <c r="AY366" s="16" t="s">
        <v>134</v>
      </c>
      <c r="BE366" s="143">
        <f>IF(N366="základní",J366,0)</f>
        <v>0</v>
      </c>
      <c r="BF366" s="143">
        <f>IF(N366="snížená",J366,0)</f>
        <v>0</v>
      </c>
      <c r="BG366" s="143">
        <f>IF(N366="zákl. přenesená",J366,0)</f>
        <v>0</v>
      </c>
      <c r="BH366" s="143">
        <f>IF(N366="sníž. přenesená",J366,0)</f>
        <v>0</v>
      </c>
      <c r="BI366" s="143">
        <f>IF(N366="nulová",J366,0)</f>
        <v>0</v>
      </c>
      <c r="BJ366" s="16" t="s">
        <v>143</v>
      </c>
      <c r="BK366" s="143">
        <f>ROUND(I366*H366,2)</f>
        <v>0</v>
      </c>
      <c r="BL366" s="16" t="s">
        <v>250</v>
      </c>
      <c r="BM366" s="142" t="s">
        <v>469</v>
      </c>
    </row>
    <row r="367" spans="2:51" s="12" customFormat="1" ht="12">
      <c r="B367" s="144"/>
      <c r="D367" s="145" t="s">
        <v>145</v>
      </c>
      <c r="E367" s="146" t="s">
        <v>1</v>
      </c>
      <c r="F367" s="147" t="s">
        <v>207</v>
      </c>
      <c r="H367" s="148">
        <v>35.97</v>
      </c>
      <c r="I367" s="149"/>
      <c r="L367" s="144"/>
      <c r="M367" s="150"/>
      <c r="T367" s="151"/>
      <c r="AT367" s="146" t="s">
        <v>145</v>
      </c>
      <c r="AU367" s="146" t="s">
        <v>143</v>
      </c>
      <c r="AV367" s="12" t="s">
        <v>143</v>
      </c>
      <c r="AW367" s="12" t="s">
        <v>33</v>
      </c>
      <c r="AX367" s="12" t="s">
        <v>78</v>
      </c>
      <c r="AY367" s="146" t="s">
        <v>134</v>
      </c>
    </row>
    <row r="368" spans="2:51" s="12" customFormat="1" ht="12">
      <c r="B368" s="144"/>
      <c r="D368" s="145" t="s">
        <v>145</v>
      </c>
      <c r="E368" s="146" t="s">
        <v>1</v>
      </c>
      <c r="F368" s="147" t="s">
        <v>208</v>
      </c>
      <c r="H368" s="148">
        <v>8.91</v>
      </c>
      <c r="I368" s="149"/>
      <c r="L368" s="144"/>
      <c r="M368" s="150"/>
      <c r="T368" s="151"/>
      <c r="AT368" s="146" t="s">
        <v>145</v>
      </c>
      <c r="AU368" s="146" t="s">
        <v>143</v>
      </c>
      <c r="AV368" s="12" t="s">
        <v>143</v>
      </c>
      <c r="AW368" s="12" t="s">
        <v>33</v>
      </c>
      <c r="AX368" s="12" t="s">
        <v>78</v>
      </c>
      <c r="AY368" s="146" t="s">
        <v>134</v>
      </c>
    </row>
    <row r="369" spans="2:51" s="12" customFormat="1" ht="12">
      <c r="B369" s="144"/>
      <c r="D369" s="145" t="s">
        <v>145</v>
      </c>
      <c r="E369" s="146" t="s">
        <v>1</v>
      </c>
      <c r="F369" s="147" t="s">
        <v>209</v>
      </c>
      <c r="H369" s="148">
        <v>20.04</v>
      </c>
      <c r="I369" s="149"/>
      <c r="L369" s="144"/>
      <c r="M369" s="150"/>
      <c r="T369" s="151"/>
      <c r="AT369" s="146" t="s">
        <v>145</v>
      </c>
      <c r="AU369" s="146" t="s">
        <v>143</v>
      </c>
      <c r="AV369" s="12" t="s">
        <v>143</v>
      </c>
      <c r="AW369" s="12" t="s">
        <v>33</v>
      </c>
      <c r="AX369" s="12" t="s">
        <v>78</v>
      </c>
      <c r="AY369" s="146" t="s">
        <v>134</v>
      </c>
    </row>
    <row r="370" spans="2:51" s="13" customFormat="1" ht="12">
      <c r="B370" s="152"/>
      <c r="D370" s="145" t="s">
        <v>145</v>
      </c>
      <c r="E370" s="153" t="s">
        <v>1</v>
      </c>
      <c r="F370" s="154" t="s">
        <v>148</v>
      </c>
      <c r="H370" s="155">
        <v>64.92</v>
      </c>
      <c r="I370" s="156"/>
      <c r="L370" s="152"/>
      <c r="M370" s="157"/>
      <c r="T370" s="158"/>
      <c r="AT370" s="153" t="s">
        <v>145</v>
      </c>
      <c r="AU370" s="153" t="s">
        <v>143</v>
      </c>
      <c r="AV370" s="13" t="s">
        <v>142</v>
      </c>
      <c r="AW370" s="13" t="s">
        <v>33</v>
      </c>
      <c r="AX370" s="13" t="s">
        <v>86</v>
      </c>
      <c r="AY370" s="153" t="s">
        <v>134</v>
      </c>
    </row>
    <row r="371" spans="2:65" s="1" customFormat="1" ht="33" customHeight="1">
      <c r="B371" s="31"/>
      <c r="C371" s="131" t="s">
        <v>470</v>
      </c>
      <c r="D371" s="131" t="s">
        <v>137</v>
      </c>
      <c r="E371" s="132" t="s">
        <v>471</v>
      </c>
      <c r="F371" s="133" t="s">
        <v>472</v>
      </c>
      <c r="G371" s="134" t="s">
        <v>140</v>
      </c>
      <c r="H371" s="135">
        <v>209.303</v>
      </c>
      <c r="I371" s="136"/>
      <c r="J371" s="137">
        <f>ROUND(I371*H371,2)</f>
        <v>0</v>
      </c>
      <c r="K371" s="133" t="s">
        <v>141</v>
      </c>
      <c r="L371" s="31"/>
      <c r="M371" s="138" t="s">
        <v>1</v>
      </c>
      <c r="N371" s="139" t="s">
        <v>44</v>
      </c>
      <c r="P371" s="140">
        <f>O371*H371</f>
        <v>0</v>
      </c>
      <c r="Q371" s="140">
        <v>0.00026</v>
      </c>
      <c r="R371" s="140">
        <f>Q371*H371</f>
        <v>0.05441877999999999</v>
      </c>
      <c r="S371" s="140">
        <v>0</v>
      </c>
      <c r="T371" s="141">
        <f>S371*H371</f>
        <v>0</v>
      </c>
      <c r="AR371" s="142" t="s">
        <v>250</v>
      </c>
      <c r="AT371" s="142" t="s">
        <v>137</v>
      </c>
      <c r="AU371" s="142" t="s">
        <v>143</v>
      </c>
      <c r="AY371" s="16" t="s">
        <v>134</v>
      </c>
      <c r="BE371" s="143">
        <f>IF(N371="základní",J371,0)</f>
        <v>0</v>
      </c>
      <c r="BF371" s="143">
        <f>IF(N371="snížená",J371,0)</f>
        <v>0</v>
      </c>
      <c r="BG371" s="143">
        <f>IF(N371="zákl. přenesená",J371,0)</f>
        <v>0</v>
      </c>
      <c r="BH371" s="143">
        <f>IF(N371="sníž. přenesená",J371,0)</f>
        <v>0</v>
      </c>
      <c r="BI371" s="143">
        <f>IF(N371="nulová",J371,0)</f>
        <v>0</v>
      </c>
      <c r="BJ371" s="16" t="s">
        <v>143</v>
      </c>
      <c r="BK371" s="143">
        <f>ROUND(I371*H371,2)</f>
        <v>0</v>
      </c>
      <c r="BL371" s="16" t="s">
        <v>250</v>
      </c>
      <c r="BM371" s="142" t="s">
        <v>473</v>
      </c>
    </row>
    <row r="372" spans="2:63" s="11" customFormat="1" ht="25.9" customHeight="1">
      <c r="B372" s="119"/>
      <c r="D372" s="120" t="s">
        <v>77</v>
      </c>
      <c r="E372" s="121" t="s">
        <v>474</v>
      </c>
      <c r="F372" s="121" t="s">
        <v>475</v>
      </c>
      <c r="I372" s="122"/>
      <c r="J372" s="123">
        <f>BK372</f>
        <v>0</v>
      </c>
      <c r="L372" s="119"/>
      <c r="M372" s="124"/>
      <c r="P372" s="125">
        <f>P373+P375+P377+P379</f>
        <v>0</v>
      </c>
      <c r="R372" s="125">
        <f>R373+R375+R377+R379</f>
        <v>0</v>
      </c>
      <c r="T372" s="126">
        <f>T373+T375+T377+T379</f>
        <v>0</v>
      </c>
      <c r="AR372" s="120" t="s">
        <v>177</v>
      </c>
      <c r="AT372" s="127" t="s">
        <v>77</v>
      </c>
      <c r="AU372" s="127" t="s">
        <v>78</v>
      </c>
      <c r="AY372" s="120" t="s">
        <v>134</v>
      </c>
      <c r="BK372" s="128">
        <f>BK373+BK375+BK377+BK379</f>
        <v>0</v>
      </c>
    </row>
    <row r="373" spans="2:63" s="11" customFormat="1" ht="22.9" customHeight="1">
      <c r="B373" s="119"/>
      <c r="D373" s="120" t="s">
        <v>77</v>
      </c>
      <c r="E373" s="129" t="s">
        <v>476</v>
      </c>
      <c r="F373" s="129" t="s">
        <v>477</v>
      </c>
      <c r="I373" s="122"/>
      <c r="J373" s="130">
        <f>BK373</f>
        <v>0</v>
      </c>
      <c r="L373" s="119"/>
      <c r="M373" s="124"/>
      <c r="P373" s="125">
        <f>P374</f>
        <v>0</v>
      </c>
      <c r="R373" s="125">
        <f>R374</f>
        <v>0</v>
      </c>
      <c r="T373" s="126">
        <f>T374</f>
        <v>0</v>
      </c>
      <c r="AR373" s="120" t="s">
        <v>177</v>
      </c>
      <c r="AT373" s="127" t="s">
        <v>77</v>
      </c>
      <c r="AU373" s="127" t="s">
        <v>86</v>
      </c>
      <c r="AY373" s="120" t="s">
        <v>134</v>
      </c>
      <c r="BK373" s="128">
        <f>BK374</f>
        <v>0</v>
      </c>
    </row>
    <row r="374" spans="2:65" s="1" customFormat="1" ht="16.5" customHeight="1">
      <c r="B374" s="31"/>
      <c r="C374" s="131" t="s">
        <v>478</v>
      </c>
      <c r="D374" s="131" t="s">
        <v>137</v>
      </c>
      <c r="E374" s="132" t="s">
        <v>479</v>
      </c>
      <c r="F374" s="133" t="s">
        <v>477</v>
      </c>
      <c r="G374" s="134" t="s">
        <v>306</v>
      </c>
      <c r="H374" s="165"/>
      <c r="I374" s="136"/>
      <c r="J374" s="137">
        <f>ROUND(I374*H374,2)</f>
        <v>0</v>
      </c>
      <c r="K374" s="133" t="s">
        <v>141</v>
      </c>
      <c r="L374" s="31"/>
      <c r="M374" s="138" t="s">
        <v>1</v>
      </c>
      <c r="N374" s="139" t="s">
        <v>44</v>
      </c>
      <c r="P374" s="140">
        <f>O374*H374</f>
        <v>0</v>
      </c>
      <c r="Q374" s="140">
        <v>0</v>
      </c>
      <c r="R374" s="140">
        <f>Q374*H374</f>
        <v>0</v>
      </c>
      <c r="S374" s="140">
        <v>0</v>
      </c>
      <c r="T374" s="141">
        <f>S374*H374</f>
        <v>0</v>
      </c>
      <c r="AR374" s="142" t="s">
        <v>480</v>
      </c>
      <c r="AT374" s="142" t="s">
        <v>137</v>
      </c>
      <c r="AU374" s="142" t="s">
        <v>143</v>
      </c>
      <c r="AY374" s="16" t="s">
        <v>134</v>
      </c>
      <c r="BE374" s="143">
        <f>IF(N374="základní",J374,0)</f>
        <v>0</v>
      </c>
      <c r="BF374" s="143">
        <f>IF(N374="snížená",J374,0)</f>
        <v>0</v>
      </c>
      <c r="BG374" s="143">
        <f>IF(N374="zákl. přenesená",J374,0)</f>
        <v>0</v>
      </c>
      <c r="BH374" s="143">
        <f>IF(N374="sníž. přenesená",J374,0)</f>
        <v>0</v>
      </c>
      <c r="BI374" s="143">
        <f>IF(N374="nulová",J374,0)</f>
        <v>0</v>
      </c>
      <c r="BJ374" s="16" t="s">
        <v>143</v>
      </c>
      <c r="BK374" s="143">
        <f>ROUND(I374*H374,2)</f>
        <v>0</v>
      </c>
      <c r="BL374" s="16" t="s">
        <v>480</v>
      </c>
      <c r="BM374" s="142" t="s">
        <v>481</v>
      </c>
    </row>
    <row r="375" spans="2:63" s="11" customFormat="1" ht="22.9" customHeight="1">
      <c r="B375" s="119"/>
      <c r="D375" s="120" t="s">
        <v>77</v>
      </c>
      <c r="E375" s="129" t="s">
        <v>482</v>
      </c>
      <c r="F375" s="129" t="s">
        <v>483</v>
      </c>
      <c r="I375" s="122"/>
      <c r="J375" s="130">
        <f>BK375</f>
        <v>0</v>
      </c>
      <c r="L375" s="119"/>
      <c r="M375" s="124"/>
      <c r="P375" s="125">
        <f>P376</f>
        <v>0</v>
      </c>
      <c r="R375" s="125">
        <f>R376</f>
        <v>0</v>
      </c>
      <c r="T375" s="126">
        <f>T376</f>
        <v>0</v>
      </c>
      <c r="AR375" s="120" t="s">
        <v>177</v>
      </c>
      <c r="AT375" s="127" t="s">
        <v>77</v>
      </c>
      <c r="AU375" s="127" t="s">
        <v>86</v>
      </c>
      <c r="AY375" s="120" t="s">
        <v>134</v>
      </c>
      <c r="BK375" s="128">
        <f>BK376</f>
        <v>0</v>
      </c>
    </row>
    <row r="376" spans="2:65" s="1" customFormat="1" ht="16.5" customHeight="1">
      <c r="B376" s="31"/>
      <c r="C376" s="131" t="s">
        <v>484</v>
      </c>
      <c r="D376" s="131" t="s">
        <v>137</v>
      </c>
      <c r="E376" s="132" t="s">
        <v>485</v>
      </c>
      <c r="F376" s="133" t="s">
        <v>486</v>
      </c>
      <c r="G376" s="134" t="s">
        <v>306</v>
      </c>
      <c r="H376" s="165"/>
      <c r="I376" s="136"/>
      <c r="J376" s="137">
        <f>ROUND(I376*H376,2)</f>
        <v>0</v>
      </c>
      <c r="K376" s="133" t="s">
        <v>141</v>
      </c>
      <c r="L376" s="31"/>
      <c r="M376" s="138" t="s">
        <v>1</v>
      </c>
      <c r="N376" s="139" t="s">
        <v>44</v>
      </c>
      <c r="P376" s="140">
        <f>O376*H376</f>
        <v>0</v>
      </c>
      <c r="Q376" s="140">
        <v>0</v>
      </c>
      <c r="R376" s="140">
        <f>Q376*H376</f>
        <v>0</v>
      </c>
      <c r="S376" s="140">
        <v>0</v>
      </c>
      <c r="T376" s="141">
        <f>S376*H376</f>
        <v>0</v>
      </c>
      <c r="AR376" s="142" t="s">
        <v>480</v>
      </c>
      <c r="AT376" s="142" t="s">
        <v>137</v>
      </c>
      <c r="AU376" s="142" t="s">
        <v>143</v>
      </c>
      <c r="AY376" s="16" t="s">
        <v>134</v>
      </c>
      <c r="BE376" s="143">
        <f>IF(N376="základní",J376,0)</f>
        <v>0</v>
      </c>
      <c r="BF376" s="143">
        <f>IF(N376="snížená",J376,0)</f>
        <v>0</v>
      </c>
      <c r="BG376" s="143">
        <f>IF(N376="zákl. přenesená",J376,0)</f>
        <v>0</v>
      </c>
      <c r="BH376" s="143">
        <f>IF(N376="sníž. přenesená",J376,0)</f>
        <v>0</v>
      </c>
      <c r="BI376" s="143">
        <f>IF(N376="nulová",J376,0)</f>
        <v>0</v>
      </c>
      <c r="BJ376" s="16" t="s">
        <v>143</v>
      </c>
      <c r="BK376" s="143">
        <f>ROUND(I376*H376,2)</f>
        <v>0</v>
      </c>
      <c r="BL376" s="16" t="s">
        <v>480</v>
      </c>
      <c r="BM376" s="142" t="s">
        <v>487</v>
      </c>
    </row>
    <row r="377" spans="2:63" s="11" customFormat="1" ht="22.9" customHeight="1">
      <c r="B377" s="119"/>
      <c r="D377" s="120" t="s">
        <v>77</v>
      </c>
      <c r="E377" s="129" t="s">
        <v>488</v>
      </c>
      <c r="F377" s="129" t="s">
        <v>489</v>
      </c>
      <c r="I377" s="122"/>
      <c r="J377" s="130">
        <f>BK377</f>
        <v>0</v>
      </c>
      <c r="L377" s="119"/>
      <c r="M377" s="124"/>
      <c r="P377" s="125">
        <f>P378</f>
        <v>0</v>
      </c>
      <c r="R377" s="125">
        <f>R378</f>
        <v>0</v>
      </c>
      <c r="T377" s="126">
        <f>T378</f>
        <v>0</v>
      </c>
      <c r="AR377" s="120" t="s">
        <v>177</v>
      </c>
      <c r="AT377" s="127" t="s">
        <v>77</v>
      </c>
      <c r="AU377" s="127" t="s">
        <v>86</v>
      </c>
      <c r="AY377" s="120" t="s">
        <v>134</v>
      </c>
      <c r="BK377" s="128">
        <f>BK378</f>
        <v>0</v>
      </c>
    </row>
    <row r="378" spans="2:65" s="1" customFormat="1" ht="16.5" customHeight="1">
      <c r="B378" s="31"/>
      <c r="C378" s="131" t="s">
        <v>490</v>
      </c>
      <c r="D378" s="131" t="s">
        <v>137</v>
      </c>
      <c r="E378" s="132" t="s">
        <v>491</v>
      </c>
      <c r="F378" s="133" t="s">
        <v>489</v>
      </c>
      <c r="G378" s="134" t="s">
        <v>306</v>
      </c>
      <c r="H378" s="165"/>
      <c r="I378" s="136"/>
      <c r="J378" s="137">
        <f>ROUND(I378*H378,2)</f>
        <v>0</v>
      </c>
      <c r="K378" s="133" t="s">
        <v>141</v>
      </c>
      <c r="L378" s="31"/>
      <c r="M378" s="138" t="s">
        <v>1</v>
      </c>
      <c r="N378" s="139" t="s">
        <v>44</v>
      </c>
      <c r="P378" s="140">
        <f>O378*H378</f>
        <v>0</v>
      </c>
      <c r="Q378" s="140">
        <v>0</v>
      </c>
      <c r="R378" s="140">
        <f>Q378*H378</f>
        <v>0</v>
      </c>
      <c r="S378" s="140">
        <v>0</v>
      </c>
      <c r="T378" s="141">
        <f>S378*H378</f>
        <v>0</v>
      </c>
      <c r="AR378" s="142" t="s">
        <v>480</v>
      </c>
      <c r="AT378" s="142" t="s">
        <v>137</v>
      </c>
      <c r="AU378" s="142" t="s">
        <v>143</v>
      </c>
      <c r="AY378" s="16" t="s">
        <v>134</v>
      </c>
      <c r="BE378" s="143">
        <f>IF(N378="základní",J378,0)</f>
        <v>0</v>
      </c>
      <c r="BF378" s="143">
        <f>IF(N378="snížená",J378,0)</f>
        <v>0</v>
      </c>
      <c r="BG378" s="143">
        <f>IF(N378="zákl. přenesená",J378,0)</f>
        <v>0</v>
      </c>
      <c r="BH378" s="143">
        <f>IF(N378="sníž. přenesená",J378,0)</f>
        <v>0</v>
      </c>
      <c r="BI378" s="143">
        <f>IF(N378="nulová",J378,0)</f>
        <v>0</v>
      </c>
      <c r="BJ378" s="16" t="s">
        <v>143</v>
      </c>
      <c r="BK378" s="143">
        <f>ROUND(I378*H378,2)</f>
        <v>0</v>
      </c>
      <c r="BL378" s="16" t="s">
        <v>480</v>
      </c>
      <c r="BM378" s="142" t="s">
        <v>492</v>
      </c>
    </row>
    <row r="379" spans="2:63" s="11" customFormat="1" ht="22.9" customHeight="1">
      <c r="B379" s="119"/>
      <c r="D379" s="120" t="s">
        <v>77</v>
      </c>
      <c r="E379" s="129" t="s">
        <v>493</v>
      </c>
      <c r="F379" s="129" t="s">
        <v>494</v>
      </c>
      <c r="I379" s="122"/>
      <c r="J379" s="130">
        <f>BK379</f>
        <v>0</v>
      </c>
      <c r="L379" s="119"/>
      <c r="M379" s="124"/>
      <c r="P379" s="125">
        <f>P380</f>
        <v>0</v>
      </c>
      <c r="R379" s="125">
        <f>R380</f>
        <v>0</v>
      </c>
      <c r="T379" s="126">
        <f>T380</f>
        <v>0</v>
      </c>
      <c r="AR379" s="120" t="s">
        <v>177</v>
      </c>
      <c r="AT379" s="127" t="s">
        <v>77</v>
      </c>
      <c r="AU379" s="127" t="s">
        <v>86</v>
      </c>
      <c r="AY379" s="120" t="s">
        <v>134</v>
      </c>
      <c r="BK379" s="128">
        <f>BK380</f>
        <v>0</v>
      </c>
    </row>
    <row r="380" spans="2:65" s="1" customFormat="1" ht="16.5" customHeight="1">
      <c r="B380" s="31"/>
      <c r="C380" s="131" t="s">
        <v>495</v>
      </c>
      <c r="D380" s="131" t="s">
        <v>137</v>
      </c>
      <c r="E380" s="132" t="s">
        <v>496</v>
      </c>
      <c r="F380" s="133" t="s">
        <v>494</v>
      </c>
      <c r="G380" s="134" t="s">
        <v>306</v>
      </c>
      <c r="H380" s="165"/>
      <c r="I380" s="136"/>
      <c r="J380" s="137">
        <f>ROUND(I380*H380,2)</f>
        <v>0</v>
      </c>
      <c r="K380" s="133" t="s">
        <v>141</v>
      </c>
      <c r="L380" s="31"/>
      <c r="M380" s="176" t="s">
        <v>1</v>
      </c>
      <c r="N380" s="177" t="s">
        <v>44</v>
      </c>
      <c r="O380" s="178"/>
      <c r="P380" s="179">
        <f>O380*H380</f>
        <v>0</v>
      </c>
      <c r="Q380" s="179">
        <v>0</v>
      </c>
      <c r="R380" s="179">
        <f>Q380*H380</f>
        <v>0</v>
      </c>
      <c r="S380" s="179">
        <v>0</v>
      </c>
      <c r="T380" s="180">
        <f>S380*H380</f>
        <v>0</v>
      </c>
      <c r="AR380" s="142" t="s">
        <v>480</v>
      </c>
      <c r="AT380" s="142" t="s">
        <v>137</v>
      </c>
      <c r="AU380" s="142" t="s">
        <v>143</v>
      </c>
      <c r="AY380" s="16" t="s">
        <v>134</v>
      </c>
      <c r="BE380" s="143">
        <f>IF(N380="základní",J380,0)</f>
        <v>0</v>
      </c>
      <c r="BF380" s="143">
        <f>IF(N380="snížená",J380,0)</f>
        <v>0</v>
      </c>
      <c r="BG380" s="143">
        <f>IF(N380="zákl. přenesená",J380,0)</f>
        <v>0</v>
      </c>
      <c r="BH380" s="143">
        <f>IF(N380="sníž. přenesená",J380,0)</f>
        <v>0</v>
      </c>
      <c r="BI380" s="143">
        <f>IF(N380="nulová",J380,0)</f>
        <v>0</v>
      </c>
      <c r="BJ380" s="16" t="s">
        <v>143</v>
      </c>
      <c r="BK380" s="143">
        <f>ROUND(I380*H380,2)</f>
        <v>0</v>
      </c>
      <c r="BL380" s="16" t="s">
        <v>480</v>
      </c>
      <c r="BM380" s="142" t="s">
        <v>497</v>
      </c>
    </row>
    <row r="381" spans="2:12" s="1" customFormat="1" ht="6.95" customHeight="1">
      <c r="B381" s="42"/>
      <c r="C381" s="43"/>
      <c r="D381" s="43"/>
      <c r="E381" s="43"/>
      <c r="F381" s="43"/>
      <c r="G381" s="43"/>
      <c r="H381" s="43"/>
      <c r="I381" s="43"/>
      <c r="J381" s="43"/>
      <c r="K381" s="43"/>
      <c r="L381" s="31"/>
    </row>
  </sheetData>
  <sheetProtection algorithmName="SHA-512" hashValue="AcB6VeM75AQqc3KMRBQBMTBivdXVpArz8XrHp+EVvabGhtTz0iFWNF+6hixRo1bLvtLEd0N9FsPbihiU4eIBOQ==" saltValue="VLLf7mfnLNFc2SkKujBUw+TQa8QgwWENkfwmWD+MImz4zCvP7pxmbj/REFm1156Wsku+vo4BwTapRytRBeCzMA==" spinCount="100000" sheet="1" objects="1" scenarios="1" formatColumns="0" formatRows="0" autoFilter="0"/>
  <autoFilter ref="C132:K380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81"/>
  <sheetViews>
    <sheetView showGridLines="0" workbookViewId="0" topLeftCell="A125">
      <selection activeCell="J166" sqref="J16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90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5" customHeight="1">
      <c r="B4" s="19"/>
      <c r="D4" s="20" t="s">
        <v>94</v>
      </c>
      <c r="L4" s="19"/>
      <c r="M4" s="8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25" customHeight="1">
      <c r="B7" s="19"/>
      <c r="E7" s="239" t="str">
        <f>'Rekapitulace stavby'!K6</f>
        <v>VÝMĚNA ROZVODŮ ZTI, čp.1615 a 1616, Purkyňova ul., 288 02 Nymburk</v>
      </c>
      <c r="F7" s="240"/>
      <c r="G7" s="240"/>
      <c r="H7" s="240"/>
      <c r="L7" s="19"/>
    </row>
    <row r="8" spans="2:12" s="1" customFormat="1" ht="12" customHeight="1">
      <c r="B8" s="31"/>
      <c r="D8" s="26" t="s">
        <v>95</v>
      </c>
      <c r="L8" s="31"/>
    </row>
    <row r="9" spans="2:12" s="1" customFormat="1" ht="16.5" customHeight="1">
      <c r="B9" s="31"/>
      <c r="E9" s="204" t="s">
        <v>498</v>
      </c>
      <c r="F9" s="238"/>
      <c r="G9" s="238"/>
      <c r="H9" s="238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0" t="str">
        <f>'Rekapitulace stavby'!AN8</f>
        <v>13. 12. 2021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27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1" t="str">
        <f>'Rekapitulace stavby'!E14</f>
        <v>Vyplň údaj</v>
      </c>
      <c r="F18" s="230"/>
      <c r="G18" s="230"/>
      <c r="H18" s="230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31</v>
      </c>
      <c r="L20" s="31"/>
    </row>
    <row r="21" spans="2:12" s="1" customFormat="1" ht="18" customHeight="1">
      <c r="B21" s="31"/>
      <c r="E21" s="24" t="s">
        <v>32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34</v>
      </c>
      <c r="I23" s="26" t="s">
        <v>25</v>
      </c>
      <c r="J23" s="24" t="s">
        <v>35</v>
      </c>
      <c r="L23" s="31"/>
    </row>
    <row r="24" spans="2:12" s="1" customFormat="1" ht="18" customHeight="1">
      <c r="B24" s="31"/>
      <c r="E24" s="24" t="s">
        <v>36</v>
      </c>
      <c r="I24" s="26" t="s">
        <v>27</v>
      </c>
      <c r="J24" s="24" t="s">
        <v>1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37</v>
      </c>
      <c r="L26" s="31"/>
    </row>
    <row r="27" spans="2:12" s="7" customFormat="1" ht="16.5" customHeight="1">
      <c r="B27" s="86"/>
      <c r="E27" s="234" t="s">
        <v>1</v>
      </c>
      <c r="F27" s="234"/>
      <c r="G27" s="234"/>
      <c r="H27" s="234"/>
      <c r="L27" s="86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1"/>
      <c r="E29" s="51"/>
      <c r="F29" s="51"/>
      <c r="G29" s="51"/>
      <c r="H29" s="51"/>
      <c r="I29" s="51"/>
      <c r="J29" s="51"/>
      <c r="K29" s="51"/>
      <c r="L29" s="31"/>
    </row>
    <row r="30" spans="2:12" s="1" customFormat="1" ht="25.35" customHeight="1">
      <c r="B30" s="31"/>
      <c r="D30" s="87" t="s">
        <v>38</v>
      </c>
      <c r="J30" s="63">
        <f>ROUND(J133,2)</f>
        <v>0</v>
      </c>
      <c r="L30" s="31"/>
    </row>
    <row r="31" spans="2:12" s="1" customFormat="1" ht="6.95" customHeight="1">
      <c r="B31" s="31"/>
      <c r="D31" s="51"/>
      <c r="E31" s="51"/>
      <c r="F31" s="51"/>
      <c r="G31" s="51"/>
      <c r="H31" s="51"/>
      <c r="I31" s="51"/>
      <c r="J31" s="51"/>
      <c r="K31" s="51"/>
      <c r="L31" s="31"/>
    </row>
    <row r="32" spans="2:12" s="1" customFormat="1" ht="14.45" customHeight="1">
      <c r="B32" s="31"/>
      <c r="F32" s="88" t="s">
        <v>40</v>
      </c>
      <c r="I32" s="88" t="s">
        <v>39</v>
      </c>
      <c r="J32" s="88" t="s">
        <v>41</v>
      </c>
      <c r="L32" s="31"/>
    </row>
    <row r="33" spans="2:12" s="1" customFormat="1" ht="14.45" customHeight="1">
      <c r="B33" s="31"/>
      <c r="D33" s="89" t="s">
        <v>42</v>
      </c>
      <c r="E33" s="26" t="s">
        <v>43</v>
      </c>
      <c r="F33" s="90">
        <f>ROUND((SUM(BE133:BE380)),2)</f>
        <v>0</v>
      </c>
      <c r="I33" s="91">
        <v>0.21</v>
      </c>
      <c r="J33" s="90">
        <f>ROUND(((SUM(BE133:BE380))*I33),2)</f>
        <v>0</v>
      </c>
      <c r="L33" s="31"/>
    </row>
    <row r="34" spans="2:12" s="1" customFormat="1" ht="14.45" customHeight="1">
      <c r="B34" s="31"/>
      <c r="E34" s="26" t="s">
        <v>44</v>
      </c>
      <c r="F34" s="90">
        <f>ROUND((SUM(BF133:BF380)),2)</f>
        <v>0</v>
      </c>
      <c r="I34" s="91">
        <v>0.15</v>
      </c>
      <c r="J34" s="90">
        <f>ROUND(((SUM(BF133:BF380))*I34),2)</f>
        <v>0</v>
      </c>
      <c r="L34" s="31"/>
    </row>
    <row r="35" spans="2:12" s="1" customFormat="1" ht="14.45" customHeight="1" hidden="1">
      <c r="B35" s="31"/>
      <c r="E35" s="26" t="s">
        <v>45</v>
      </c>
      <c r="F35" s="90">
        <f>ROUND((SUM(BG133:BG380)),2)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46</v>
      </c>
      <c r="F36" s="90">
        <f>ROUND((SUM(BH133:BH380)),2)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47</v>
      </c>
      <c r="F37" s="90">
        <f>ROUND((SUM(BI133:BI380)),2)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48</v>
      </c>
      <c r="E39" s="54"/>
      <c r="F39" s="54"/>
      <c r="G39" s="94" t="s">
        <v>49</v>
      </c>
      <c r="H39" s="95" t="s">
        <v>50</v>
      </c>
      <c r="I39" s="54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39" t="s">
        <v>51</v>
      </c>
      <c r="E50" s="40"/>
      <c r="F50" s="40"/>
      <c r="G50" s="39" t="s">
        <v>52</v>
      </c>
      <c r="H50" s="40"/>
      <c r="I50" s="40"/>
      <c r="J50" s="40"/>
      <c r="K50" s="40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1" t="s">
        <v>53</v>
      </c>
      <c r="E61" s="33"/>
      <c r="F61" s="98" t="s">
        <v>54</v>
      </c>
      <c r="G61" s="41" t="s">
        <v>53</v>
      </c>
      <c r="H61" s="33"/>
      <c r="I61" s="33"/>
      <c r="J61" s="99" t="s">
        <v>54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39" t="s">
        <v>55</v>
      </c>
      <c r="E65" s="40"/>
      <c r="F65" s="40"/>
      <c r="G65" s="39" t="s">
        <v>56</v>
      </c>
      <c r="H65" s="40"/>
      <c r="I65" s="40"/>
      <c r="J65" s="40"/>
      <c r="K65" s="40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1" t="s">
        <v>53</v>
      </c>
      <c r="E76" s="33"/>
      <c r="F76" s="98" t="s">
        <v>54</v>
      </c>
      <c r="G76" s="41" t="s">
        <v>53</v>
      </c>
      <c r="H76" s="33"/>
      <c r="I76" s="33"/>
      <c r="J76" s="99" t="s">
        <v>54</v>
      </c>
      <c r="K76" s="33"/>
      <c r="L76" s="31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1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1"/>
    </row>
    <row r="82" spans="2:12" s="1" customFormat="1" ht="24.95" customHeight="1">
      <c r="B82" s="31"/>
      <c r="C82" s="20" t="s">
        <v>97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26.25" customHeight="1">
      <c r="B85" s="31"/>
      <c r="E85" s="239" t="str">
        <f>E7</f>
        <v>VÝMĚNA ROZVODŮ ZTI, čp.1615 a 1616, Purkyňova ul., 288 02 Nymburk</v>
      </c>
      <c r="F85" s="240"/>
      <c r="G85" s="240"/>
      <c r="H85" s="240"/>
      <c r="L85" s="31"/>
    </row>
    <row r="86" spans="2:12" s="1" customFormat="1" ht="12" customHeight="1">
      <c r="B86" s="31"/>
      <c r="C86" s="26" t="s">
        <v>95</v>
      </c>
      <c r="L86" s="31"/>
    </row>
    <row r="87" spans="2:12" s="1" customFormat="1" ht="16.5" customHeight="1">
      <c r="B87" s="31"/>
      <c r="E87" s="204" t="str">
        <f>E9</f>
        <v>02 - objekt č.p.1616 - stavební část</v>
      </c>
      <c r="F87" s="238"/>
      <c r="G87" s="238"/>
      <c r="H87" s="238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Purkyňova ul., 288 02 Nymburk</v>
      </c>
      <c r="I89" s="26" t="s">
        <v>22</v>
      </c>
      <c r="J89" s="50" t="str">
        <f>IF(J12="","",J12)</f>
        <v>13. 12. 2021</v>
      </c>
      <c r="L89" s="31"/>
    </row>
    <row r="90" spans="2:12" s="1" customFormat="1" ht="6.95" customHeight="1">
      <c r="B90" s="31"/>
      <c r="L90" s="31"/>
    </row>
    <row r="91" spans="2:12" s="1" customFormat="1" ht="40.15" customHeight="1">
      <c r="B91" s="31"/>
      <c r="C91" s="26" t="s">
        <v>24</v>
      </c>
      <c r="F91" s="24" t="str">
        <f>E15</f>
        <v xml:space="preserve"> </v>
      </c>
      <c r="I91" s="26" t="s">
        <v>30</v>
      </c>
      <c r="J91" s="29" t="str">
        <f>E21</f>
        <v>UBIQUIST VS sdružení,Jaromírova 67, Praha 2-Nusle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34</v>
      </c>
      <c r="J92" s="29" t="str">
        <f>E24</f>
        <v>Hana Pejšová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98</v>
      </c>
      <c r="D94" s="92"/>
      <c r="E94" s="92"/>
      <c r="F94" s="92"/>
      <c r="G94" s="92"/>
      <c r="H94" s="92"/>
      <c r="I94" s="92"/>
      <c r="J94" s="101" t="s">
        <v>99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100</v>
      </c>
      <c r="J96" s="63">
        <f>J133</f>
        <v>0</v>
      </c>
      <c r="L96" s="31"/>
      <c r="AU96" s="16" t="s">
        <v>101</v>
      </c>
    </row>
    <row r="97" spans="2:12" s="8" customFormat="1" ht="24.95" customHeight="1">
      <c r="B97" s="103"/>
      <c r="D97" s="104" t="s">
        <v>102</v>
      </c>
      <c r="E97" s="105"/>
      <c r="F97" s="105"/>
      <c r="G97" s="105"/>
      <c r="H97" s="105"/>
      <c r="I97" s="105"/>
      <c r="J97" s="106">
        <f>J134</f>
        <v>0</v>
      </c>
      <c r="L97" s="103"/>
    </row>
    <row r="98" spans="2:12" s="9" customFormat="1" ht="19.9" customHeight="1">
      <c r="B98" s="107"/>
      <c r="D98" s="108" t="s">
        <v>103</v>
      </c>
      <c r="E98" s="109"/>
      <c r="F98" s="109"/>
      <c r="G98" s="109"/>
      <c r="H98" s="109"/>
      <c r="I98" s="109"/>
      <c r="J98" s="110">
        <f>J135</f>
        <v>0</v>
      </c>
      <c r="L98" s="107"/>
    </row>
    <row r="99" spans="2:12" s="9" customFormat="1" ht="19.9" customHeight="1">
      <c r="B99" s="107"/>
      <c r="D99" s="108" t="s">
        <v>104</v>
      </c>
      <c r="E99" s="109"/>
      <c r="F99" s="109"/>
      <c r="G99" s="109"/>
      <c r="H99" s="109"/>
      <c r="I99" s="109"/>
      <c r="J99" s="110">
        <f>J140</f>
        <v>0</v>
      </c>
      <c r="L99" s="107"/>
    </row>
    <row r="100" spans="2:12" s="9" customFormat="1" ht="19.9" customHeight="1">
      <c r="B100" s="107"/>
      <c r="D100" s="108" t="s">
        <v>105</v>
      </c>
      <c r="E100" s="109"/>
      <c r="F100" s="109"/>
      <c r="G100" s="109"/>
      <c r="H100" s="109"/>
      <c r="I100" s="109"/>
      <c r="J100" s="110">
        <f>J182</f>
        <v>0</v>
      </c>
      <c r="L100" s="107"/>
    </row>
    <row r="101" spans="2:12" s="9" customFormat="1" ht="19.9" customHeight="1">
      <c r="B101" s="107"/>
      <c r="D101" s="108" t="s">
        <v>106</v>
      </c>
      <c r="E101" s="109"/>
      <c r="F101" s="109"/>
      <c r="G101" s="109"/>
      <c r="H101" s="109"/>
      <c r="I101" s="109"/>
      <c r="J101" s="110">
        <f>J219</f>
        <v>0</v>
      </c>
      <c r="L101" s="107"/>
    </row>
    <row r="102" spans="2:12" s="9" customFormat="1" ht="19.9" customHeight="1">
      <c r="B102" s="107"/>
      <c r="D102" s="108" t="s">
        <v>107</v>
      </c>
      <c r="E102" s="109"/>
      <c r="F102" s="109"/>
      <c r="G102" s="109"/>
      <c r="H102" s="109"/>
      <c r="I102" s="109"/>
      <c r="J102" s="110">
        <f>J225</f>
        <v>0</v>
      </c>
      <c r="L102" s="107"/>
    </row>
    <row r="103" spans="2:12" s="8" customFormat="1" ht="24.95" customHeight="1">
      <c r="B103" s="103"/>
      <c r="D103" s="104" t="s">
        <v>108</v>
      </c>
      <c r="E103" s="105"/>
      <c r="F103" s="105"/>
      <c r="G103" s="105"/>
      <c r="H103" s="105"/>
      <c r="I103" s="105"/>
      <c r="J103" s="106">
        <f>J227</f>
        <v>0</v>
      </c>
      <c r="L103" s="103"/>
    </row>
    <row r="104" spans="2:12" s="9" customFormat="1" ht="19.9" customHeight="1">
      <c r="B104" s="107"/>
      <c r="D104" s="108" t="s">
        <v>109</v>
      </c>
      <c r="E104" s="109"/>
      <c r="F104" s="109"/>
      <c r="G104" s="109"/>
      <c r="H104" s="109"/>
      <c r="I104" s="109"/>
      <c r="J104" s="110">
        <f>J228</f>
        <v>0</v>
      </c>
      <c r="L104" s="107"/>
    </row>
    <row r="105" spans="2:12" s="9" customFormat="1" ht="19.9" customHeight="1">
      <c r="B105" s="107"/>
      <c r="D105" s="108" t="s">
        <v>110</v>
      </c>
      <c r="E105" s="109"/>
      <c r="F105" s="109"/>
      <c r="G105" s="109"/>
      <c r="H105" s="109"/>
      <c r="I105" s="109"/>
      <c r="J105" s="110">
        <f>J246</f>
        <v>0</v>
      </c>
      <c r="L105" s="107"/>
    </row>
    <row r="106" spans="2:12" s="9" customFormat="1" ht="19.9" customHeight="1">
      <c r="B106" s="107"/>
      <c r="D106" s="108" t="s">
        <v>111</v>
      </c>
      <c r="E106" s="109"/>
      <c r="F106" s="109"/>
      <c r="G106" s="109"/>
      <c r="H106" s="109"/>
      <c r="I106" s="109"/>
      <c r="J106" s="110">
        <f>J252</f>
        <v>0</v>
      </c>
      <c r="L106" s="107"/>
    </row>
    <row r="107" spans="2:12" s="9" customFormat="1" ht="19.9" customHeight="1">
      <c r="B107" s="107"/>
      <c r="D107" s="108" t="s">
        <v>112</v>
      </c>
      <c r="E107" s="109"/>
      <c r="F107" s="109"/>
      <c r="G107" s="109"/>
      <c r="H107" s="109"/>
      <c r="I107" s="109"/>
      <c r="J107" s="110">
        <f>J306</f>
        <v>0</v>
      </c>
      <c r="L107" s="107"/>
    </row>
    <row r="108" spans="2:12" s="9" customFormat="1" ht="19.9" customHeight="1">
      <c r="B108" s="107"/>
      <c r="D108" s="108" t="s">
        <v>113</v>
      </c>
      <c r="E108" s="109"/>
      <c r="F108" s="109"/>
      <c r="G108" s="109"/>
      <c r="H108" s="109"/>
      <c r="I108" s="109"/>
      <c r="J108" s="110">
        <f>J344</f>
        <v>0</v>
      </c>
      <c r="L108" s="107"/>
    </row>
    <row r="109" spans="2:12" s="8" customFormat="1" ht="24.95" customHeight="1">
      <c r="B109" s="103"/>
      <c r="D109" s="104" t="s">
        <v>114</v>
      </c>
      <c r="E109" s="105"/>
      <c r="F109" s="105"/>
      <c r="G109" s="105"/>
      <c r="H109" s="105"/>
      <c r="I109" s="105"/>
      <c r="J109" s="106">
        <f>J372</f>
        <v>0</v>
      </c>
      <c r="L109" s="103"/>
    </row>
    <row r="110" spans="2:12" s="9" customFormat="1" ht="19.9" customHeight="1">
      <c r="B110" s="107"/>
      <c r="D110" s="108" t="s">
        <v>115</v>
      </c>
      <c r="E110" s="109"/>
      <c r="F110" s="109"/>
      <c r="G110" s="109"/>
      <c r="H110" s="109"/>
      <c r="I110" s="109"/>
      <c r="J110" s="110">
        <f>J373</f>
        <v>0</v>
      </c>
      <c r="L110" s="107"/>
    </row>
    <row r="111" spans="2:12" s="9" customFormat="1" ht="19.9" customHeight="1">
      <c r="B111" s="107"/>
      <c r="D111" s="108" t="s">
        <v>116</v>
      </c>
      <c r="E111" s="109"/>
      <c r="F111" s="109"/>
      <c r="G111" s="109"/>
      <c r="H111" s="109"/>
      <c r="I111" s="109"/>
      <c r="J111" s="110">
        <f>J375</f>
        <v>0</v>
      </c>
      <c r="L111" s="107"/>
    </row>
    <row r="112" spans="2:12" s="9" customFormat="1" ht="19.9" customHeight="1">
      <c r="B112" s="107"/>
      <c r="D112" s="108" t="s">
        <v>117</v>
      </c>
      <c r="E112" s="109"/>
      <c r="F112" s="109"/>
      <c r="G112" s="109"/>
      <c r="H112" s="109"/>
      <c r="I112" s="109"/>
      <c r="J112" s="110">
        <f>J377</f>
        <v>0</v>
      </c>
      <c r="L112" s="107"/>
    </row>
    <row r="113" spans="2:12" s="9" customFormat="1" ht="19.9" customHeight="1">
      <c r="B113" s="107"/>
      <c r="D113" s="108" t="s">
        <v>118</v>
      </c>
      <c r="E113" s="109"/>
      <c r="F113" s="109"/>
      <c r="G113" s="109"/>
      <c r="H113" s="109"/>
      <c r="I113" s="109"/>
      <c r="J113" s="110">
        <f>J379</f>
        <v>0</v>
      </c>
      <c r="L113" s="107"/>
    </row>
    <row r="114" spans="2:12" s="1" customFormat="1" ht="21.75" customHeight="1">
      <c r="B114" s="31"/>
      <c r="L114" s="31"/>
    </row>
    <row r="115" spans="2:12" s="1" customFormat="1" ht="6.95" customHeight="1">
      <c r="B115" s="42"/>
      <c r="C115" s="43"/>
      <c r="D115" s="43"/>
      <c r="E115" s="43"/>
      <c r="F115" s="43"/>
      <c r="G115" s="43"/>
      <c r="H115" s="43"/>
      <c r="I115" s="43"/>
      <c r="J115" s="43"/>
      <c r="K115" s="43"/>
      <c r="L115" s="31"/>
    </row>
    <row r="119" spans="2:12" s="1" customFormat="1" ht="6.95" customHeight="1"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31"/>
    </row>
    <row r="120" spans="2:12" s="1" customFormat="1" ht="24.95" customHeight="1">
      <c r="B120" s="31"/>
      <c r="C120" s="20" t="s">
        <v>119</v>
      </c>
      <c r="L120" s="31"/>
    </row>
    <row r="121" spans="2:12" s="1" customFormat="1" ht="6.95" customHeight="1">
      <c r="B121" s="31"/>
      <c r="L121" s="31"/>
    </row>
    <row r="122" spans="2:12" s="1" customFormat="1" ht="12" customHeight="1">
      <c r="B122" s="31"/>
      <c r="C122" s="26" t="s">
        <v>16</v>
      </c>
      <c r="L122" s="31"/>
    </row>
    <row r="123" spans="2:12" s="1" customFormat="1" ht="26.25" customHeight="1">
      <c r="B123" s="31"/>
      <c r="E123" s="239" t="str">
        <f>E7</f>
        <v>VÝMĚNA ROZVODŮ ZTI, čp.1615 a 1616, Purkyňova ul., 288 02 Nymburk</v>
      </c>
      <c r="F123" s="240"/>
      <c r="G123" s="240"/>
      <c r="H123" s="240"/>
      <c r="L123" s="31"/>
    </row>
    <row r="124" spans="2:12" s="1" customFormat="1" ht="12" customHeight="1">
      <c r="B124" s="31"/>
      <c r="C124" s="26" t="s">
        <v>95</v>
      </c>
      <c r="L124" s="31"/>
    </row>
    <row r="125" spans="2:12" s="1" customFormat="1" ht="16.5" customHeight="1">
      <c r="B125" s="31"/>
      <c r="E125" s="204" t="str">
        <f>E9</f>
        <v>02 - objekt č.p.1616 - stavební část</v>
      </c>
      <c r="F125" s="238"/>
      <c r="G125" s="238"/>
      <c r="H125" s="238"/>
      <c r="L125" s="31"/>
    </row>
    <row r="126" spans="2:12" s="1" customFormat="1" ht="6.95" customHeight="1">
      <c r="B126" s="31"/>
      <c r="L126" s="31"/>
    </row>
    <row r="127" spans="2:12" s="1" customFormat="1" ht="12" customHeight="1">
      <c r="B127" s="31"/>
      <c r="C127" s="26" t="s">
        <v>20</v>
      </c>
      <c r="F127" s="24" t="str">
        <f>F12</f>
        <v>Purkyňova ul., 288 02 Nymburk</v>
      </c>
      <c r="I127" s="26" t="s">
        <v>22</v>
      </c>
      <c r="J127" s="50" t="str">
        <f>IF(J12="","",J12)</f>
        <v>13. 12. 2021</v>
      </c>
      <c r="L127" s="31"/>
    </row>
    <row r="128" spans="2:12" s="1" customFormat="1" ht="6.95" customHeight="1">
      <c r="B128" s="31"/>
      <c r="L128" s="31"/>
    </row>
    <row r="129" spans="2:12" s="1" customFormat="1" ht="40.15" customHeight="1">
      <c r="B129" s="31"/>
      <c r="C129" s="26" t="s">
        <v>24</v>
      </c>
      <c r="F129" s="24" t="str">
        <f>E15</f>
        <v xml:space="preserve"> </v>
      </c>
      <c r="I129" s="26" t="s">
        <v>30</v>
      </c>
      <c r="J129" s="29" t="str">
        <f>E21</f>
        <v>UBIQUIST VS sdružení,Jaromírova 67, Praha 2-Nusle</v>
      </c>
      <c r="L129" s="31"/>
    </row>
    <row r="130" spans="2:12" s="1" customFormat="1" ht="15.2" customHeight="1">
      <c r="B130" s="31"/>
      <c r="C130" s="26" t="s">
        <v>28</v>
      </c>
      <c r="F130" s="24" t="str">
        <f>IF(E18="","",E18)</f>
        <v>Vyplň údaj</v>
      </c>
      <c r="I130" s="26" t="s">
        <v>34</v>
      </c>
      <c r="J130" s="29" t="str">
        <f>E24</f>
        <v>Hana Pejšová</v>
      </c>
      <c r="L130" s="31"/>
    </row>
    <row r="131" spans="2:12" s="1" customFormat="1" ht="10.35" customHeight="1">
      <c r="B131" s="31"/>
      <c r="L131" s="31"/>
    </row>
    <row r="132" spans="2:20" s="10" customFormat="1" ht="29.25" customHeight="1">
      <c r="B132" s="111"/>
      <c r="C132" s="112" t="s">
        <v>120</v>
      </c>
      <c r="D132" s="113" t="s">
        <v>63</v>
      </c>
      <c r="E132" s="113" t="s">
        <v>59</v>
      </c>
      <c r="F132" s="113" t="s">
        <v>60</v>
      </c>
      <c r="G132" s="113" t="s">
        <v>121</v>
      </c>
      <c r="H132" s="113" t="s">
        <v>122</v>
      </c>
      <c r="I132" s="113" t="s">
        <v>123</v>
      </c>
      <c r="J132" s="113" t="s">
        <v>99</v>
      </c>
      <c r="K132" s="114" t="s">
        <v>124</v>
      </c>
      <c r="L132" s="111"/>
      <c r="M132" s="56" t="s">
        <v>1</v>
      </c>
      <c r="N132" s="57" t="s">
        <v>42</v>
      </c>
      <c r="O132" s="57" t="s">
        <v>125</v>
      </c>
      <c r="P132" s="57" t="s">
        <v>126</v>
      </c>
      <c r="Q132" s="57" t="s">
        <v>127</v>
      </c>
      <c r="R132" s="57" t="s">
        <v>128</v>
      </c>
      <c r="S132" s="57" t="s">
        <v>129</v>
      </c>
      <c r="T132" s="58" t="s">
        <v>130</v>
      </c>
    </row>
    <row r="133" spans="2:63" s="1" customFormat="1" ht="22.9" customHeight="1">
      <c r="B133" s="31"/>
      <c r="C133" s="61" t="s">
        <v>131</v>
      </c>
      <c r="J133" s="115">
        <f>BK133</f>
        <v>0</v>
      </c>
      <c r="L133" s="31"/>
      <c r="M133" s="59"/>
      <c r="N133" s="51"/>
      <c r="O133" s="51"/>
      <c r="P133" s="116">
        <f>P134+P227+P372</f>
        <v>0</v>
      </c>
      <c r="Q133" s="51"/>
      <c r="R133" s="116">
        <f>R134+R227+R372</f>
        <v>14.024227549999999</v>
      </c>
      <c r="S133" s="51"/>
      <c r="T133" s="117">
        <f>T134+T227+T372</f>
        <v>31.772933730000005</v>
      </c>
      <c r="AT133" s="16" t="s">
        <v>77</v>
      </c>
      <c r="AU133" s="16" t="s">
        <v>101</v>
      </c>
      <c r="BK133" s="118">
        <f>BK134+BK227+BK372</f>
        <v>0</v>
      </c>
    </row>
    <row r="134" spans="2:63" s="11" customFormat="1" ht="25.9" customHeight="1">
      <c r="B134" s="119"/>
      <c r="D134" s="120" t="s">
        <v>77</v>
      </c>
      <c r="E134" s="121" t="s">
        <v>132</v>
      </c>
      <c r="F134" s="121" t="s">
        <v>133</v>
      </c>
      <c r="I134" s="122"/>
      <c r="J134" s="123">
        <f>BK134</f>
        <v>0</v>
      </c>
      <c r="L134" s="119"/>
      <c r="M134" s="124"/>
      <c r="P134" s="125">
        <f>P135+P140+P182+P219+P225</f>
        <v>0</v>
      </c>
      <c r="R134" s="125">
        <f>R135+R140+R182+R219+R225</f>
        <v>7.3275283700000005</v>
      </c>
      <c r="T134" s="126">
        <f>T135+T140+T182+T219+T225</f>
        <v>3.2974500000000004</v>
      </c>
      <c r="AR134" s="120" t="s">
        <v>86</v>
      </c>
      <c r="AT134" s="127" t="s">
        <v>77</v>
      </c>
      <c r="AU134" s="127" t="s">
        <v>78</v>
      </c>
      <c r="AY134" s="120" t="s">
        <v>134</v>
      </c>
      <c r="BK134" s="128">
        <f>BK135+BK140+BK182+BK219+BK225</f>
        <v>0</v>
      </c>
    </row>
    <row r="135" spans="2:63" s="11" customFormat="1" ht="22.9" customHeight="1">
      <c r="B135" s="119"/>
      <c r="D135" s="120" t="s">
        <v>77</v>
      </c>
      <c r="E135" s="129" t="s">
        <v>135</v>
      </c>
      <c r="F135" s="129" t="s">
        <v>136</v>
      </c>
      <c r="I135" s="122"/>
      <c r="J135" s="130">
        <f>BK135</f>
        <v>0</v>
      </c>
      <c r="L135" s="119"/>
      <c r="M135" s="124"/>
      <c r="P135" s="125">
        <f>SUM(P136:P139)</f>
        <v>0</v>
      </c>
      <c r="R135" s="125">
        <f>SUM(R136:R139)</f>
        <v>0.390222</v>
      </c>
      <c r="T135" s="126">
        <f>SUM(T136:T139)</f>
        <v>0</v>
      </c>
      <c r="AR135" s="120" t="s">
        <v>86</v>
      </c>
      <c r="AT135" s="127" t="s">
        <v>77</v>
      </c>
      <c r="AU135" s="127" t="s">
        <v>86</v>
      </c>
      <c r="AY135" s="120" t="s">
        <v>134</v>
      </c>
      <c r="BK135" s="128">
        <f>SUM(BK136:BK139)</f>
        <v>0</v>
      </c>
    </row>
    <row r="136" spans="2:65" s="1" customFormat="1" ht="33" customHeight="1">
      <c r="B136" s="31"/>
      <c r="C136" s="131" t="s">
        <v>86</v>
      </c>
      <c r="D136" s="131" t="s">
        <v>137</v>
      </c>
      <c r="E136" s="132" t="s">
        <v>138</v>
      </c>
      <c r="F136" s="133" t="s">
        <v>139</v>
      </c>
      <c r="G136" s="134" t="s">
        <v>140</v>
      </c>
      <c r="H136" s="135">
        <v>8.55</v>
      </c>
      <c r="I136" s="136"/>
      <c r="J136" s="137">
        <f>ROUND(I136*H136,2)</f>
        <v>0</v>
      </c>
      <c r="K136" s="133" t="s">
        <v>141</v>
      </c>
      <c r="L136" s="31"/>
      <c r="M136" s="138" t="s">
        <v>1</v>
      </c>
      <c r="N136" s="139" t="s">
        <v>44</v>
      </c>
      <c r="P136" s="140">
        <f>O136*H136</f>
        <v>0</v>
      </c>
      <c r="Q136" s="140">
        <v>0.04564</v>
      </c>
      <c r="R136" s="140">
        <f>Q136*H136</f>
        <v>0.390222</v>
      </c>
      <c r="S136" s="140">
        <v>0</v>
      </c>
      <c r="T136" s="141">
        <f>S136*H136</f>
        <v>0</v>
      </c>
      <c r="AR136" s="142" t="s">
        <v>142</v>
      </c>
      <c r="AT136" s="142" t="s">
        <v>137</v>
      </c>
      <c r="AU136" s="142" t="s">
        <v>143</v>
      </c>
      <c r="AY136" s="16" t="s">
        <v>134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6" t="s">
        <v>143</v>
      </c>
      <c r="BK136" s="143">
        <f>ROUND(I136*H136,2)</f>
        <v>0</v>
      </c>
      <c r="BL136" s="16" t="s">
        <v>142</v>
      </c>
      <c r="BM136" s="142" t="s">
        <v>144</v>
      </c>
    </row>
    <row r="137" spans="2:51" s="12" customFormat="1" ht="12">
      <c r="B137" s="144"/>
      <c r="D137" s="145" t="s">
        <v>145</v>
      </c>
      <c r="E137" s="146" t="s">
        <v>1</v>
      </c>
      <c r="F137" s="147" t="s">
        <v>146</v>
      </c>
      <c r="H137" s="148">
        <v>5.985</v>
      </c>
      <c r="I137" s="149"/>
      <c r="L137" s="144"/>
      <c r="M137" s="150"/>
      <c r="T137" s="151"/>
      <c r="AT137" s="146" t="s">
        <v>145</v>
      </c>
      <c r="AU137" s="146" t="s">
        <v>143</v>
      </c>
      <c r="AV137" s="12" t="s">
        <v>143</v>
      </c>
      <c r="AW137" s="12" t="s">
        <v>33</v>
      </c>
      <c r="AX137" s="12" t="s">
        <v>78</v>
      </c>
      <c r="AY137" s="146" t="s">
        <v>134</v>
      </c>
    </row>
    <row r="138" spans="2:51" s="12" customFormat="1" ht="12">
      <c r="B138" s="144"/>
      <c r="D138" s="145" t="s">
        <v>145</v>
      </c>
      <c r="E138" s="146" t="s">
        <v>1</v>
      </c>
      <c r="F138" s="147" t="s">
        <v>147</v>
      </c>
      <c r="H138" s="148">
        <v>2.565</v>
      </c>
      <c r="I138" s="149"/>
      <c r="L138" s="144"/>
      <c r="M138" s="150"/>
      <c r="T138" s="151"/>
      <c r="AT138" s="146" t="s">
        <v>145</v>
      </c>
      <c r="AU138" s="146" t="s">
        <v>143</v>
      </c>
      <c r="AV138" s="12" t="s">
        <v>143</v>
      </c>
      <c r="AW138" s="12" t="s">
        <v>33</v>
      </c>
      <c r="AX138" s="12" t="s">
        <v>78</v>
      </c>
      <c r="AY138" s="146" t="s">
        <v>134</v>
      </c>
    </row>
    <row r="139" spans="2:51" s="13" customFormat="1" ht="12">
      <c r="B139" s="152"/>
      <c r="D139" s="145" t="s">
        <v>145</v>
      </c>
      <c r="E139" s="153" t="s">
        <v>1</v>
      </c>
      <c r="F139" s="154" t="s">
        <v>148</v>
      </c>
      <c r="H139" s="155">
        <v>8.55</v>
      </c>
      <c r="I139" s="156"/>
      <c r="L139" s="152"/>
      <c r="M139" s="157"/>
      <c r="T139" s="158"/>
      <c r="AT139" s="153" t="s">
        <v>145</v>
      </c>
      <c r="AU139" s="153" t="s">
        <v>143</v>
      </c>
      <c r="AV139" s="13" t="s">
        <v>142</v>
      </c>
      <c r="AW139" s="13" t="s">
        <v>33</v>
      </c>
      <c r="AX139" s="13" t="s">
        <v>86</v>
      </c>
      <c r="AY139" s="153" t="s">
        <v>134</v>
      </c>
    </row>
    <row r="140" spans="2:63" s="11" customFormat="1" ht="22.9" customHeight="1">
      <c r="B140" s="119"/>
      <c r="D140" s="120" t="s">
        <v>77</v>
      </c>
      <c r="E140" s="129" t="s">
        <v>149</v>
      </c>
      <c r="F140" s="129" t="s">
        <v>150</v>
      </c>
      <c r="I140" s="122"/>
      <c r="J140" s="130">
        <f>BK140</f>
        <v>0</v>
      </c>
      <c r="L140" s="119"/>
      <c r="M140" s="124"/>
      <c r="P140" s="125">
        <f>SUM(P141:P181)</f>
        <v>0</v>
      </c>
      <c r="R140" s="125">
        <f>SUM(R141:R181)</f>
        <v>6.937306370000001</v>
      </c>
      <c r="T140" s="126">
        <f>SUM(T141:T181)</f>
        <v>0</v>
      </c>
      <c r="AR140" s="120" t="s">
        <v>86</v>
      </c>
      <c r="AT140" s="127" t="s">
        <v>77</v>
      </c>
      <c r="AU140" s="127" t="s">
        <v>86</v>
      </c>
      <c r="AY140" s="120" t="s">
        <v>134</v>
      </c>
      <c r="BK140" s="128">
        <f>SUM(BK141:BK181)</f>
        <v>0</v>
      </c>
    </row>
    <row r="141" spans="2:65" s="1" customFormat="1" ht="21.75" customHeight="1">
      <c r="B141" s="31"/>
      <c r="C141" s="131" t="s">
        <v>143</v>
      </c>
      <c r="D141" s="131" t="s">
        <v>137</v>
      </c>
      <c r="E141" s="132" t="s">
        <v>151</v>
      </c>
      <c r="F141" s="133" t="s">
        <v>152</v>
      </c>
      <c r="G141" s="134" t="s">
        <v>140</v>
      </c>
      <c r="H141" s="135">
        <v>9.39</v>
      </c>
      <c r="I141" s="136"/>
      <c r="J141" s="137">
        <f>ROUND(I141*H141,2)</f>
        <v>0</v>
      </c>
      <c r="K141" s="133" t="s">
        <v>141</v>
      </c>
      <c r="L141" s="31"/>
      <c r="M141" s="138" t="s">
        <v>1</v>
      </c>
      <c r="N141" s="139" t="s">
        <v>44</v>
      </c>
      <c r="P141" s="140">
        <f>O141*H141</f>
        <v>0</v>
      </c>
      <c r="Q141" s="140">
        <v>0.04</v>
      </c>
      <c r="R141" s="140">
        <f>Q141*H141</f>
        <v>0.37560000000000004</v>
      </c>
      <c r="S141" s="140">
        <v>0</v>
      </c>
      <c r="T141" s="141">
        <f>S141*H141</f>
        <v>0</v>
      </c>
      <c r="AR141" s="142" t="s">
        <v>142</v>
      </c>
      <c r="AT141" s="142" t="s">
        <v>137</v>
      </c>
      <c r="AU141" s="142" t="s">
        <v>143</v>
      </c>
      <c r="AY141" s="16" t="s">
        <v>134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143</v>
      </c>
      <c r="BK141" s="143">
        <f>ROUND(I141*H141,2)</f>
        <v>0</v>
      </c>
      <c r="BL141" s="16" t="s">
        <v>142</v>
      </c>
      <c r="BM141" s="142" t="s">
        <v>153</v>
      </c>
    </row>
    <row r="142" spans="2:51" s="12" customFormat="1" ht="12">
      <c r="B142" s="144"/>
      <c r="D142" s="145" t="s">
        <v>145</v>
      </c>
      <c r="E142" s="146" t="s">
        <v>1</v>
      </c>
      <c r="F142" s="147" t="s">
        <v>147</v>
      </c>
      <c r="H142" s="148">
        <v>2.565</v>
      </c>
      <c r="I142" s="149"/>
      <c r="L142" s="144"/>
      <c r="M142" s="150"/>
      <c r="T142" s="151"/>
      <c r="AT142" s="146" t="s">
        <v>145</v>
      </c>
      <c r="AU142" s="146" t="s">
        <v>143</v>
      </c>
      <c r="AV142" s="12" t="s">
        <v>143</v>
      </c>
      <c r="AW142" s="12" t="s">
        <v>33</v>
      </c>
      <c r="AX142" s="12" t="s">
        <v>78</v>
      </c>
      <c r="AY142" s="146" t="s">
        <v>134</v>
      </c>
    </row>
    <row r="143" spans="2:51" s="12" customFormat="1" ht="12">
      <c r="B143" s="144"/>
      <c r="D143" s="145" t="s">
        <v>145</v>
      </c>
      <c r="E143" s="146" t="s">
        <v>1</v>
      </c>
      <c r="F143" s="147" t="s">
        <v>154</v>
      </c>
      <c r="H143" s="148">
        <v>2.1</v>
      </c>
      <c r="I143" s="149"/>
      <c r="L143" s="144"/>
      <c r="M143" s="150"/>
      <c r="T143" s="151"/>
      <c r="AT143" s="146" t="s">
        <v>145</v>
      </c>
      <c r="AU143" s="146" t="s">
        <v>143</v>
      </c>
      <c r="AV143" s="12" t="s">
        <v>143</v>
      </c>
      <c r="AW143" s="12" t="s">
        <v>33</v>
      </c>
      <c r="AX143" s="12" t="s">
        <v>78</v>
      </c>
      <c r="AY143" s="146" t="s">
        <v>134</v>
      </c>
    </row>
    <row r="144" spans="2:51" s="12" customFormat="1" ht="12">
      <c r="B144" s="144"/>
      <c r="D144" s="145" t="s">
        <v>145</v>
      </c>
      <c r="E144" s="146" t="s">
        <v>1</v>
      </c>
      <c r="F144" s="147" t="s">
        <v>155</v>
      </c>
      <c r="H144" s="148">
        <v>4.725</v>
      </c>
      <c r="I144" s="149"/>
      <c r="L144" s="144"/>
      <c r="M144" s="150"/>
      <c r="T144" s="151"/>
      <c r="AT144" s="146" t="s">
        <v>145</v>
      </c>
      <c r="AU144" s="146" t="s">
        <v>143</v>
      </c>
      <c r="AV144" s="12" t="s">
        <v>143</v>
      </c>
      <c r="AW144" s="12" t="s">
        <v>33</v>
      </c>
      <c r="AX144" s="12" t="s">
        <v>78</v>
      </c>
      <c r="AY144" s="146" t="s">
        <v>134</v>
      </c>
    </row>
    <row r="145" spans="2:51" s="13" customFormat="1" ht="12">
      <c r="B145" s="152"/>
      <c r="D145" s="145" t="s">
        <v>145</v>
      </c>
      <c r="E145" s="153" t="s">
        <v>1</v>
      </c>
      <c r="F145" s="154" t="s">
        <v>148</v>
      </c>
      <c r="H145" s="155">
        <v>9.39</v>
      </c>
      <c r="I145" s="156"/>
      <c r="L145" s="152"/>
      <c r="M145" s="157"/>
      <c r="T145" s="158"/>
      <c r="AT145" s="153" t="s">
        <v>145</v>
      </c>
      <c r="AU145" s="153" t="s">
        <v>143</v>
      </c>
      <c r="AV145" s="13" t="s">
        <v>142</v>
      </c>
      <c r="AW145" s="13" t="s">
        <v>33</v>
      </c>
      <c r="AX145" s="13" t="s">
        <v>86</v>
      </c>
      <c r="AY145" s="153" t="s">
        <v>134</v>
      </c>
    </row>
    <row r="146" spans="2:65" s="1" customFormat="1" ht="24.2" customHeight="1">
      <c r="B146" s="31"/>
      <c r="C146" s="131" t="s">
        <v>135</v>
      </c>
      <c r="D146" s="131" t="s">
        <v>137</v>
      </c>
      <c r="E146" s="132" t="s">
        <v>156</v>
      </c>
      <c r="F146" s="133" t="s">
        <v>157</v>
      </c>
      <c r="G146" s="134" t="s">
        <v>140</v>
      </c>
      <c r="H146" s="135">
        <v>327.36</v>
      </c>
      <c r="I146" s="136"/>
      <c r="J146" s="137">
        <f>ROUND(I146*H146,2)</f>
        <v>0</v>
      </c>
      <c r="K146" s="133" t="s">
        <v>141</v>
      </c>
      <c r="L146" s="31"/>
      <c r="M146" s="138" t="s">
        <v>1</v>
      </c>
      <c r="N146" s="139" t="s">
        <v>44</v>
      </c>
      <c r="P146" s="140">
        <f>O146*H146</f>
        <v>0</v>
      </c>
      <c r="Q146" s="140">
        <v>0.0154</v>
      </c>
      <c r="R146" s="140">
        <f>Q146*H146</f>
        <v>5.0413440000000005</v>
      </c>
      <c r="S146" s="140">
        <v>0</v>
      </c>
      <c r="T146" s="141">
        <f>S146*H146</f>
        <v>0</v>
      </c>
      <c r="AR146" s="142" t="s">
        <v>142</v>
      </c>
      <c r="AT146" s="142" t="s">
        <v>137</v>
      </c>
      <c r="AU146" s="142" t="s">
        <v>143</v>
      </c>
      <c r="AY146" s="16" t="s">
        <v>134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6" t="s">
        <v>143</v>
      </c>
      <c r="BK146" s="143">
        <f>ROUND(I146*H146,2)</f>
        <v>0</v>
      </c>
      <c r="BL146" s="16" t="s">
        <v>142</v>
      </c>
      <c r="BM146" s="142" t="s">
        <v>158</v>
      </c>
    </row>
    <row r="147" spans="2:51" s="14" customFormat="1" ht="12">
      <c r="B147" s="159"/>
      <c r="D147" s="145" t="s">
        <v>145</v>
      </c>
      <c r="E147" s="160" t="s">
        <v>1</v>
      </c>
      <c r="F147" s="161" t="s">
        <v>159</v>
      </c>
      <c r="H147" s="160" t="s">
        <v>1</v>
      </c>
      <c r="I147" s="162"/>
      <c r="L147" s="159"/>
      <c r="M147" s="163"/>
      <c r="T147" s="164"/>
      <c r="AT147" s="160" t="s">
        <v>145</v>
      </c>
      <c r="AU147" s="160" t="s">
        <v>143</v>
      </c>
      <c r="AV147" s="14" t="s">
        <v>86</v>
      </c>
      <c r="AW147" s="14" t="s">
        <v>33</v>
      </c>
      <c r="AX147" s="14" t="s">
        <v>78</v>
      </c>
      <c r="AY147" s="160" t="s">
        <v>134</v>
      </c>
    </row>
    <row r="148" spans="2:51" s="12" customFormat="1" ht="12">
      <c r="B148" s="144"/>
      <c r="D148" s="145" t="s">
        <v>145</v>
      </c>
      <c r="E148" s="146" t="s">
        <v>1</v>
      </c>
      <c r="F148" s="147" t="s">
        <v>160</v>
      </c>
      <c r="H148" s="148">
        <v>55.44</v>
      </c>
      <c r="I148" s="149"/>
      <c r="L148" s="144"/>
      <c r="M148" s="150"/>
      <c r="T148" s="151"/>
      <c r="AT148" s="146" t="s">
        <v>145</v>
      </c>
      <c r="AU148" s="146" t="s">
        <v>143</v>
      </c>
      <c r="AV148" s="12" t="s">
        <v>143</v>
      </c>
      <c r="AW148" s="12" t="s">
        <v>33</v>
      </c>
      <c r="AX148" s="12" t="s">
        <v>78</v>
      </c>
      <c r="AY148" s="146" t="s">
        <v>134</v>
      </c>
    </row>
    <row r="149" spans="2:51" s="12" customFormat="1" ht="12">
      <c r="B149" s="144"/>
      <c r="D149" s="145" t="s">
        <v>145</v>
      </c>
      <c r="E149" s="146" t="s">
        <v>1</v>
      </c>
      <c r="F149" s="147" t="s">
        <v>161</v>
      </c>
      <c r="H149" s="148">
        <v>120.4</v>
      </c>
      <c r="I149" s="149"/>
      <c r="L149" s="144"/>
      <c r="M149" s="150"/>
      <c r="T149" s="151"/>
      <c r="AT149" s="146" t="s">
        <v>145</v>
      </c>
      <c r="AU149" s="146" t="s">
        <v>143</v>
      </c>
      <c r="AV149" s="12" t="s">
        <v>143</v>
      </c>
      <c r="AW149" s="12" t="s">
        <v>33</v>
      </c>
      <c r="AX149" s="12" t="s">
        <v>78</v>
      </c>
      <c r="AY149" s="146" t="s">
        <v>134</v>
      </c>
    </row>
    <row r="150" spans="2:51" s="12" customFormat="1" ht="12">
      <c r="B150" s="144"/>
      <c r="D150" s="145" t="s">
        <v>145</v>
      </c>
      <c r="E150" s="146" t="s">
        <v>1</v>
      </c>
      <c r="F150" s="147" t="s">
        <v>162</v>
      </c>
      <c r="H150" s="148">
        <v>7.56</v>
      </c>
      <c r="I150" s="149"/>
      <c r="L150" s="144"/>
      <c r="M150" s="150"/>
      <c r="T150" s="151"/>
      <c r="AT150" s="146" t="s">
        <v>145</v>
      </c>
      <c r="AU150" s="146" t="s">
        <v>143</v>
      </c>
      <c r="AV150" s="12" t="s">
        <v>143</v>
      </c>
      <c r="AW150" s="12" t="s">
        <v>33</v>
      </c>
      <c r="AX150" s="12" t="s">
        <v>78</v>
      </c>
      <c r="AY150" s="146" t="s">
        <v>134</v>
      </c>
    </row>
    <row r="151" spans="2:51" s="14" customFormat="1" ht="12">
      <c r="B151" s="159"/>
      <c r="D151" s="145" t="s">
        <v>145</v>
      </c>
      <c r="E151" s="160" t="s">
        <v>1</v>
      </c>
      <c r="F151" s="161" t="s">
        <v>163</v>
      </c>
      <c r="H151" s="160" t="s">
        <v>1</v>
      </c>
      <c r="I151" s="162"/>
      <c r="L151" s="159"/>
      <c r="M151" s="163"/>
      <c r="T151" s="164"/>
      <c r="AT151" s="160" t="s">
        <v>145</v>
      </c>
      <c r="AU151" s="160" t="s">
        <v>143</v>
      </c>
      <c r="AV151" s="14" t="s">
        <v>86</v>
      </c>
      <c r="AW151" s="14" t="s">
        <v>33</v>
      </c>
      <c r="AX151" s="14" t="s">
        <v>78</v>
      </c>
      <c r="AY151" s="160" t="s">
        <v>134</v>
      </c>
    </row>
    <row r="152" spans="2:51" s="12" customFormat="1" ht="12">
      <c r="B152" s="144"/>
      <c r="D152" s="145" t="s">
        <v>145</v>
      </c>
      <c r="E152" s="146" t="s">
        <v>1</v>
      </c>
      <c r="F152" s="147" t="s">
        <v>164</v>
      </c>
      <c r="H152" s="148">
        <v>14</v>
      </c>
      <c r="I152" s="149"/>
      <c r="L152" s="144"/>
      <c r="M152" s="150"/>
      <c r="T152" s="151"/>
      <c r="AT152" s="146" t="s">
        <v>145</v>
      </c>
      <c r="AU152" s="146" t="s">
        <v>143</v>
      </c>
      <c r="AV152" s="12" t="s">
        <v>143</v>
      </c>
      <c r="AW152" s="12" t="s">
        <v>33</v>
      </c>
      <c r="AX152" s="12" t="s">
        <v>78</v>
      </c>
      <c r="AY152" s="146" t="s">
        <v>134</v>
      </c>
    </row>
    <row r="153" spans="2:51" s="12" customFormat="1" ht="12">
      <c r="B153" s="144"/>
      <c r="D153" s="145" t="s">
        <v>145</v>
      </c>
      <c r="E153" s="146" t="s">
        <v>1</v>
      </c>
      <c r="F153" s="147" t="s">
        <v>165</v>
      </c>
      <c r="H153" s="148">
        <v>30.88</v>
      </c>
      <c r="I153" s="149"/>
      <c r="L153" s="144"/>
      <c r="M153" s="150"/>
      <c r="T153" s="151"/>
      <c r="AT153" s="146" t="s">
        <v>145</v>
      </c>
      <c r="AU153" s="146" t="s">
        <v>143</v>
      </c>
      <c r="AV153" s="12" t="s">
        <v>143</v>
      </c>
      <c r="AW153" s="12" t="s">
        <v>33</v>
      </c>
      <c r="AX153" s="12" t="s">
        <v>78</v>
      </c>
      <c r="AY153" s="146" t="s">
        <v>134</v>
      </c>
    </row>
    <row r="154" spans="2:51" s="12" customFormat="1" ht="12">
      <c r="B154" s="144"/>
      <c r="D154" s="145" t="s">
        <v>145</v>
      </c>
      <c r="E154" s="146" t="s">
        <v>1</v>
      </c>
      <c r="F154" s="147" t="s">
        <v>166</v>
      </c>
      <c r="H154" s="148">
        <v>1.8</v>
      </c>
      <c r="I154" s="149"/>
      <c r="L154" s="144"/>
      <c r="M154" s="150"/>
      <c r="T154" s="151"/>
      <c r="AT154" s="146" t="s">
        <v>145</v>
      </c>
      <c r="AU154" s="146" t="s">
        <v>143</v>
      </c>
      <c r="AV154" s="12" t="s">
        <v>143</v>
      </c>
      <c r="AW154" s="12" t="s">
        <v>33</v>
      </c>
      <c r="AX154" s="12" t="s">
        <v>78</v>
      </c>
      <c r="AY154" s="146" t="s">
        <v>134</v>
      </c>
    </row>
    <row r="155" spans="2:51" s="14" customFormat="1" ht="12">
      <c r="B155" s="159"/>
      <c r="D155" s="145" t="s">
        <v>145</v>
      </c>
      <c r="E155" s="160" t="s">
        <v>1</v>
      </c>
      <c r="F155" s="161" t="s">
        <v>167</v>
      </c>
      <c r="H155" s="160" t="s">
        <v>1</v>
      </c>
      <c r="I155" s="162"/>
      <c r="L155" s="159"/>
      <c r="M155" s="163"/>
      <c r="T155" s="164"/>
      <c r="AT155" s="160" t="s">
        <v>145</v>
      </c>
      <c r="AU155" s="160" t="s">
        <v>143</v>
      </c>
      <c r="AV155" s="14" t="s">
        <v>86</v>
      </c>
      <c r="AW155" s="14" t="s">
        <v>33</v>
      </c>
      <c r="AX155" s="14" t="s">
        <v>78</v>
      </c>
      <c r="AY155" s="160" t="s">
        <v>134</v>
      </c>
    </row>
    <row r="156" spans="2:51" s="12" customFormat="1" ht="12">
      <c r="B156" s="144"/>
      <c r="D156" s="145" t="s">
        <v>145</v>
      </c>
      <c r="E156" s="146" t="s">
        <v>1</v>
      </c>
      <c r="F156" s="147" t="s">
        <v>168</v>
      </c>
      <c r="H156" s="148">
        <v>28</v>
      </c>
      <c r="I156" s="149"/>
      <c r="L156" s="144"/>
      <c r="M156" s="150"/>
      <c r="T156" s="151"/>
      <c r="AT156" s="146" t="s">
        <v>145</v>
      </c>
      <c r="AU156" s="146" t="s">
        <v>143</v>
      </c>
      <c r="AV156" s="12" t="s">
        <v>143</v>
      </c>
      <c r="AW156" s="12" t="s">
        <v>33</v>
      </c>
      <c r="AX156" s="12" t="s">
        <v>78</v>
      </c>
      <c r="AY156" s="146" t="s">
        <v>134</v>
      </c>
    </row>
    <row r="157" spans="2:51" s="12" customFormat="1" ht="12">
      <c r="B157" s="144"/>
      <c r="D157" s="145" t="s">
        <v>145</v>
      </c>
      <c r="E157" s="146" t="s">
        <v>1</v>
      </c>
      <c r="F157" s="147" t="s">
        <v>169</v>
      </c>
      <c r="H157" s="148">
        <v>66.4</v>
      </c>
      <c r="I157" s="149"/>
      <c r="L157" s="144"/>
      <c r="M157" s="150"/>
      <c r="T157" s="151"/>
      <c r="AT157" s="146" t="s">
        <v>145</v>
      </c>
      <c r="AU157" s="146" t="s">
        <v>143</v>
      </c>
      <c r="AV157" s="12" t="s">
        <v>143</v>
      </c>
      <c r="AW157" s="12" t="s">
        <v>33</v>
      </c>
      <c r="AX157" s="12" t="s">
        <v>78</v>
      </c>
      <c r="AY157" s="146" t="s">
        <v>134</v>
      </c>
    </row>
    <row r="158" spans="2:51" s="12" customFormat="1" ht="12">
      <c r="B158" s="144"/>
      <c r="D158" s="145" t="s">
        <v>145</v>
      </c>
      <c r="E158" s="146" t="s">
        <v>1</v>
      </c>
      <c r="F158" s="147" t="s">
        <v>170</v>
      </c>
      <c r="H158" s="148">
        <v>2.88</v>
      </c>
      <c r="I158" s="149"/>
      <c r="L158" s="144"/>
      <c r="M158" s="150"/>
      <c r="T158" s="151"/>
      <c r="AT158" s="146" t="s">
        <v>145</v>
      </c>
      <c r="AU158" s="146" t="s">
        <v>143</v>
      </c>
      <c r="AV158" s="12" t="s">
        <v>143</v>
      </c>
      <c r="AW158" s="12" t="s">
        <v>33</v>
      </c>
      <c r="AX158" s="12" t="s">
        <v>78</v>
      </c>
      <c r="AY158" s="146" t="s">
        <v>134</v>
      </c>
    </row>
    <row r="159" spans="2:51" s="13" customFormat="1" ht="12">
      <c r="B159" s="152"/>
      <c r="D159" s="145" t="s">
        <v>145</v>
      </c>
      <c r="E159" s="153" t="s">
        <v>1</v>
      </c>
      <c r="F159" s="154" t="s">
        <v>148</v>
      </c>
      <c r="H159" s="155">
        <v>327.36</v>
      </c>
      <c r="I159" s="156"/>
      <c r="L159" s="152"/>
      <c r="M159" s="157"/>
      <c r="T159" s="158"/>
      <c r="AT159" s="153" t="s">
        <v>145</v>
      </c>
      <c r="AU159" s="153" t="s">
        <v>143</v>
      </c>
      <c r="AV159" s="13" t="s">
        <v>142</v>
      </c>
      <c r="AW159" s="13" t="s">
        <v>33</v>
      </c>
      <c r="AX159" s="13" t="s">
        <v>86</v>
      </c>
      <c r="AY159" s="153" t="s">
        <v>134</v>
      </c>
    </row>
    <row r="160" spans="2:65" s="1" customFormat="1" ht="37.9" customHeight="1">
      <c r="B160" s="31"/>
      <c r="C160" s="131" t="s">
        <v>142</v>
      </c>
      <c r="D160" s="131" t="s">
        <v>137</v>
      </c>
      <c r="E160" s="132" t="s">
        <v>171</v>
      </c>
      <c r="F160" s="133" t="s">
        <v>172</v>
      </c>
      <c r="G160" s="134" t="s">
        <v>173</v>
      </c>
      <c r="H160" s="135">
        <v>13</v>
      </c>
      <c r="I160" s="136"/>
      <c r="J160" s="137">
        <f>ROUND(I160*H160,2)</f>
        <v>0</v>
      </c>
      <c r="K160" s="133" t="s">
        <v>141</v>
      </c>
      <c r="L160" s="31"/>
      <c r="M160" s="138" t="s">
        <v>1</v>
      </c>
      <c r="N160" s="139" t="s">
        <v>44</v>
      </c>
      <c r="P160" s="140">
        <f>O160*H160</f>
        <v>0</v>
      </c>
      <c r="Q160" s="140">
        <v>0.0102</v>
      </c>
      <c r="R160" s="140">
        <f>Q160*H160</f>
        <v>0.1326</v>
      </c>
      <c r="S160" s="140">
        <v>0</v>
      </c>
      <c r="T160" s="141">
        <f>S160*H160</f>
        <v>0</v>
      </c>
      <c r="AR160" s="142" t="s">
        <v>142</v>
      </c>
      <c r="AT160" s="142" t="s">
        <v>137</v>
      </c>
      <c r="AU160" s="142" t="s">
        <v>143</v>
      </c>
      <c r="AY160" s="16" t="s">
        <v>134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6" t="s">
        <v>143</v>
      </c>
      <c r="BK160" s="143">
        <f>ROUND(I160*H160,2)</f>
        <v>0</v>
      </c>
      <c r="BL160" s="16" t="s">
        <v>142</v>
      </c>
      <c r="BM160" s="142" t="s">
        <v>174</v>
      </c>
    </row>
    <row r="161" spans="2:51" s="14" customFormat="1" ht="12">
      <c r="B161" s="159"/>
      <c r="D161" s="145" t="s">
        <v>145</v>
      </c>
      <c r="E161" s="160" t="s">
        <v>1</v>
      </c>
      <c r="F161" s="161" t="s">
        <v>175</v>
      </c>
      <c r="H161" s="160" t="s">
        <v>1</v>
      </c>
      <c r="I161" s="162"/>
      <c r="L161" s="159"/>
      <c r="M161" s="163"/>
      <c r="T161" s="164"/>
      <c r="AT161" s="160" t="s">
        <v>145</v>
      </c>
      <c r="AU161" s="160" t="s">
        <v>143</v>
      </c>
      <c r="AV161" s="14" t="s">
        <v>86</v>
      </c>
      <c r="AW161" s="14" t="s">
        <v>33</v>
      </c>
      <c r="AX161" s="14" t="s">
        <v>78</v>
      </c>
      <c r="AY161" s="160" t="s">
        <v>134</v>
      </c>
    </row>
    <row r="162" spans="2:51" s="12" customFormat="1" ht="12">
      <c r="B162" s="144"/>
      <c r="D162" s="145" t="s">
        <v>145</v>
      </c>
      <c r="E162" s="146" t="s">
        <v>1</v>
      </c>
      <c r="F162" s="147" t="s">
        <v>176</v>
      </c>
      <c r="H162" s="148">
        <v>13</v>
      </c>
      <c r="I162" s="149"/>
      <c r="L162" s="144"/>
      <c r="M162" s="150"/>
      <c r="T162" s="151"/>
      <c r="AT162" s="146" t="s">
        <v>145</v>
      </c>
      <c r="AU162" s="146" t="s">
        <v>143</v>
      </c>
      <c r="AV162" s="12" t="s">
        <v>143</v>
      </c>
      <c r="AW162" s="12" t="s">
        <v>33</v>
      </c>
      <c r="AX162" s="12" t="s">
        <v>86</v>
      </c>
      <c r="AY162" s="146" t="s">
        <v>134</v>
      </c>
    </row>
    <row r="163" spans="2:65" s="1" customFormat="1" ht="37.9" customHeight="1">
      <c r="B163" s="31"/>
      <c r="C163" s="131" t="s">
        <v>177</v>
      </c>
      <c r="D163" s="131" t="s">
        <v>137</v>
      </c>
      <c r="E163" s="132" t="s">
        <v>178</v>
      </c>
      <c r="F163" s="133" t="s">
        <v>179</v>
      </c>
      <c r="G163" s="134" t="s">
        <v>173</v>
      </c>
      <c r="H163" s="135">
        <v>3</v>
      </c>
      <c r="I163" s="136"/>
      <c r="J163" s="137">
        <f>ROUND(I163*H163,2)</f>
        <v>0</v>
      </c>
      <c r="K163" s="133" t="s">
        <v>141</v>
      </c>
      <c r="L163" s="31"/>
      <c r="M163" s="138" t="s">
        <v>1</v>
      </c>
      <c r="N163" s="139" t="s">
        <v>44</v>
      </c>
      <c r="P163" s="140">
        <f>O163*H163</f>
        <v>0</v>
      </c>
      <c r="Q163" s="140">
        <v>0.0415</v>
      </c>
      <c r="R163" s="140">
        <f>Q163*H163</f>
        <v>0.1245</v>
      </c>
      <c r="S163" s="140">
        <v>0</v>
      </c>
      <c r="T163" s="141">
        <f>S163*H163</f>
        <v>0</v>
      </c>
      <c r="AR163" s="142" t="s">
        <v>142</v>
      </c>
      <c r="AT163" s="142" t="s">
        <v>137</v>
      </c>
      <c r="AU163" s="142" t="s">
        <v>143</v>
      </c>
      <c r="AY163" s="16" t="s">
        <v>134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6" t="s">
        <v>143</v>
      </c>
      <c r="BK163" s="143">
        <f>ROUND(I163*H163,2)</f>
        <v>0</v>
      </c>
      <c r="BL163" s="16" t="s">
        <v>142</v>
      </c>
      <c r="BM163" s="142" t="s">
        <v>180</v>
      </c>
    </row>
    <row r="164" spans="2:51" s="14" customFormat="1" ht="12">
      <c r="B164" s="159"/>
      <c r="D164" s="145" t="s">
        <v>145</v>
      </c>
      <c r="E164" s="160" t="s">
        <v>1</v>
      </c>
      <c r="F164" s="161" t="s">
        <v>181</v>
      </c>
      <c r="H164" s="160" t="s">
        <v>1</v>
      </c>
      <c r="I164" s="162"/>
      <c r="L164" s="159"/>
      <c r="M164" s="163"/>
      <c r="T164" s="164"/>
      <c r="AT164" s="160" t="s">
        <v>145</v>
      </c>
      <c r="AU164" s="160" t="s">
        <v>143</v>
      </c>
      <c r="AV164" s="14" t="s">
        <v>86</v>
      </c>
      <c r="AW164" s="14" t="s">
        <v>33</v>
      </c>
      <c r="AX164" s="14" t="s">
        <v>78</v>
      </c>
      <c r="AY164" s="160" t="s">
        <v>134</v>
      </c>
    </row>
    <row r="165" spans="2:51" s="12" customFormat="1" ht="12">
      <c r="B165" s="144"/>
      <c r="D165" s="145" t="s">
        <v>145</v>
      </c>
      <c r="E165" s="146" t="s">
        <v>1</v>
      </c>
      <c r="F165" s="147" t="s">
        <v>135</v>
      </c>
      <c r="H165" s="148">
        <v>3</v>
      </c>
      <c r="I165" s="149"/>
      <c r="L165" s="144"/>
      <c r="M165" s="150"/>
      <c r="T165" s="151"/>
      <c r="AT165" s="146" t="s">
        <v>145</v>
      </c>
      <c r="AU165" s="146" t="s">
        <v>143</v>
      </c>
      <c r="AV165" s="12" t="s">
        <v>143</v>
      </c>
      <c r="AW165" s="12" t="s">
        <v>33</v>
      </c>
      <c r="AX165" s="12" t="s">
        <v>86</v>
      </c>
      <c r="AY165" s="146" t="s">
        <v>134</v>
      </c>
    </row>
    <row r="166" spans="2:65" s="1" customFormat="1" ht="33" customHeight="1">
      <c r="B166" s="31"/>
      <c r="C166" s="131" t="s">
        <v>149</v>
      </c>
      <c r="D166" s="131" t="s">
        <v>137</v>
      </c>
      <c r="E166" s="132" t="s">
        <v>182</v>
      </c>
      <c r="F166" s="133" t="s">
        <v>183</v>
      </c>
      <c r="G166" s="134" t="s">
        <v>140</v>
      </c>
      <c r="H166" s="135">
        <v>15.105</v>
      </c>
      <c r="I166" s="136"/>
      <c r="J166" s="137">
        <f>ROUND(I166*H166,2)</f>
        <v>0</v>
      </c>
      <c r="K166" s="133" t="s">
        <v>141</v>
      </c>
      <c r="L166" s="31"/>
      <c r="M166" s="138" t="s">
        <v>1</v>
      </c>
      <c r="N166" s="139" t="s">
        <v>44</v>
      </c>
      <c r="P166" s="140">
        <f>O166*H166</f>
        <v>0</v>
      </c>
      <c r="Q166" s="140">
        <v>0.00441</v>
      </c>
      <c r="R166" s="140">
        <f>Q166*H166</f>
        <v>0.06661305</v>
      </c>
      <c r="S166" s="140">
        <v>0</v>
      </c>
      <c r="T166" s="141">
        <f>S166*H166</f>
        <v>0</v>
      </c>
      <c r="AR166" s="142" t="s">
        <v>142</v>
      </c>
      <c r="AT166" s="142" t="s">
        <v>137</v>
      </c>
      <c r="AU166" s="142" t="s">
        <v>143</v>
      </c>
      <c r="AY166" s="16" t="s">
        <v>134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6" t="s">
        <v>143</v>
      </c>
      <c r="BK166" s="143">
        <f>ROUND(I166*H166,2)</f>
        <v>0</v>
      </c>
      <c r="BL166" s="16" t="s">
        <v>142</v>
      </c>
      <c r="BM166" s="142" t="s">
        <v>184</v>
      </c>
    </row>
    <row r="167" spans="2:51" s="12" customFormat="1" ht="12">
      <c r="B167" s="144"/>
      <c r="D167" s="145" t="s">
        <v>145</v>
      </c>
      <c r="E167" s="146" t="s">
        <v>1</v>
      </c>
      <c r="F167" s="147" t="s">
        <v>185</v>
      </c>
      <c r="H167" s="148">
        <v>9.975</v>
      </c>
      <c r="I167" s="149"/>
      <c r="L167" s="144"/>
      <c r="M167" s="150"/>
      <c r="T167" s="151"/>
      <c r="AT167" s="146" t="s">
        <v>145</v>
      </c>
      <c r="AU167" s="146" t="s">
        <v>143</v>
      </c>
      <c r="AV167" s="12" t="s">
        <v>143</v>
      </c>
      <c r="AW167" s="12" t="s">
        <v>33</v>
      </c>
      <c r="AX167" s="12" t="s">
        <v>78</v>
      </c>
      <c r="AY167" s="146" t="s">
        <v>134</v>
      </c>
    </row>
    <row r="168" spans="2:51" s="12" customFormat="1" ht="12">
      <c r="B168" s="144"/>
      <c r="D168" s="145" t="s">
        <v>145</v>
      </c>
      <c r="E168" s="146" t="s">
        <v>1</v>
      </c>
      <c r="F168" s="147" t="s">
        <v>186</v>
      </c>
      <c r="H168" s="148">
        <v>5.13</v>
      </c>
      <c r="I168" s="149"/>
      <c r="L168" s="144"/>
      <c r="M168" s="150"/>
      <c r="T168" s="151"/>
      <c r="AT168" s="146" t="s">
        <v>145</v>
      </c>
      <c r="AU168" s="146" t="s">
        <v>143</v>
      </c>
      <c r="AV168" s="12" t="s">
        <v>143</v>
      </c>
      <c r="AW168" s="12" t="s">
        <v>33</v>
      </c>
      <c r="AX168" s="12" t="s">
        <v>78</v>
      </c>
      <c r="AY168" s="146" t="s">
        <v>134</v>
      </c>
    </row>
    <row r="169" spans="2:51" s="13" customFormat="1" ht="12">
      <c r="B169" s="152"/>
      <c r="D169" s="145" t="s">
        <v>145</v>
      </c>
      <c r="E169" s="153" t="s">
        <v>1</v>
      </c>
      <c r="F169" s="154" t="s">
        <v>148</v>
      </c>
      <c r="H169" s="155">
        <v>15.105</v>
      </c>
      <c r="I169" s="156"/>
      <c r="L169" s="152"/>
      <c r="M169" s="157"/>
      <c r="T169" s="158"/>
      <c r="AT169" s="153" t="s">
        <v>145</v>
      </c>
      <c r="AU169" s="153" t="s">
        <v>143</v>
      </c>
      <c r="AV169" s="13" t="s">
        <v>142</v>
      </c>
      <c r="AW169" s="13" t="s">
        <v>33</v>
      </c>
      <c r="AX169" s="13" t="s">
        <v>86</v>
      </c>
      <c r="AY169" s="153" t="s">
        <v>134</v>
      </c>
    </row>
    <row r="170" spans="2:65" s="1" customFormat="1" ht="24.2" customHeight="1">
      <c r="B170" s="31"/>
      <c r="C170" s="131" t="s">
        <v>187</v>
      </c>
      <c r="D170" s="131" t="s">
        <v>137</v>
      </c>
      <c r="E170" s="132" t="s">
        <v>188</v>
      </c>
      <c r="F170" s="133" t="s">
        <v>189</v>
      </c>
      <c r="G170" s="134" t="s">
        <v>190</v>
      </c>
      <c r="H170" s="135">
        <v>0.098</v>
      </c>
      <c r="I170" s="136"/>
      <c r="J170" s="137">
        <f>ROUND(I170*H170,2)</f>
        <v>0</v>
      </c>
      <c r="K170" s="133" t="s">
        <v>141</v>
      </c>
      <c r="L170" s="31"/>
      <c r="M170" s="138" t="s">
        <v>1</v>
      </c>
      <c r="N170" s="139" t="s">
        <v>44</v>
      </c>
      <c r="P170" s="140">
        <f>O170*H170</f>
        <v>0</v>
      </c>
      <c r="Q170" s="140">
        <v>2.25634</v>
      </c>
      <c r="R170" s="140">
        <f>Q170*H170</f>
        <v>0.22112131999999998</v>
      </c>
      <c r="S170" s="140">
        <v>0</v>
      </c>
      <c r="T170" s="141">
        <f>S170*H170</f>
        <v>0</v>
      </c>
      <c r="AR170" s="142" t="s">
        <v>142</v>
      </c>
      <c r="AT170" s="142" t="s">
        <v>137</v>
      </c>
      <c r="AU170" s="142" t="s">
        <v>143</v>
      </c>
      <c r="AY170" s="16" t="s">
        <v>134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6" t="s">
        <v>143</v>
      </c>
      <c r="BK170" s="143">
        <f>ROUND(I170*H170,2)</f>
        <v>0</v>
      </c>
      <c r="BL170" s="16" t="s">
        <v>142</v>
      </c>
      <c r="BM170" s="142" t="s">
        <v>191</v>
      </c>
    </row>
    <row r="171" spans="2:51" s="12" customFormat="1" ht="12">
      <c r="B171" s="144"/>
      <c r="D171" s="145" t="s">
        <v>145</v>
      </c>
      <c r="E171" s="146" t="s">
        <v>1</v>
      </c>
      <c r="F171" s="147" t="s">
        <v>192</v>
      </c>
      <c r="H171" s="148">
        <v>0.098</v>
      </c>
      <c r="I171" s="149"/>
      <c r="L171" s="144"/>
      <c r="M171" s="150"/>
      <c r="T171" s="151"/>
      <c r="AT171" s="146" t="s">
        <v>145</v>
      </c>
      <c r="AU171" s="146" t="s">
        <v>143</v>
      </c>
      <c r="AV171" s="12" t="s">
        <v>143</v>
      </c>
      <c r="AW171" s="12" t="s">
        <v>33</v>
      </c>
      <c r="AX171" s="12" t="s">
        <v>86</v>
      </c>
      <c r="AY171" s="146" t="s">
        <v>134</v>
      </c>
    </row>
    <row r="172" spans="2:65" s="1" customFormat="1" ht="37.9" customHeight="1">
      <c r="B172" s="31"/>
      <c r="C172" s="131" t="s">
        <v>193</v>
      </c>
      <c r="D172" s="131" t="s">
        <v>137</v>
      </c>
      <c r="E172" s="132" t="s">
        <v>194</v>
      </c>
      <c r="F172" s="133" t="s">
        <v>195</v>
      </c>
      <c r="G172" s="134" t="s">
        <v>140</v>
      </c>
      <c r="H172" s="135">
        <v>15.94</v>
      </c>
      <c r="I172" s="136"/>
      <c r="J172" s="137">
        <f>ROUND(I172*H172,2)</f>
        <v>0</v>
      </c>
      <c r="K172" s="133" t="s">
        <v>141</v>
      </c>
      <c r="L172" s="31"/>
      <c r="M172" s="138" t="s">
        <v>1</v>
      </c>
      <c r="N172" s="139" t="s">
        <v>44</v>
      </c>
      <c r="P172" s="140">
        <f>O172*H172</f>
        <v>0</v>
      </c>
      <c r="Q172" s="140">
        <v>0.0612</v>
      </c>
      <c r="R172" s="140">
        <f>Q172*H172</f>
        <v>0.975528</v>
      </c>
      <c r="S172" s="140">
        <v>0</v>
      </c>
      <c r="T172" s="141">
        <f>S172*H172</f>
        <v>0</v>
      </c>
      <c r="AR172" s="142" t="s">
        <v>142</v>
      </c>
      <c r="AT172" s="142" t="s">
        <v>137</v>
      </c>
      <c r="AU172" s="142" t="s">
        <v>143</v>
      </c>
      <c r="AY172" s="16" t="s">
        <v>134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6" t="s">
        <v>143</v>
      </c>
      <c r="BK172" s="143">
        <f>ROUND(I172*H172,2)</f>
        <v>0</v>
      </c>
      <c r="BL172" s="16" t="s">
        <v>142</v>
      </c>
      <c r="BM172" s="142" t="s">
        <v>196</v>
      </c>
    </row>
    <row r="173" spans="2:51" s="14" customFormat="1" ht="12">
      <c r="B173" s="159"/>
      <c r="D173" s="145" t="s">
        <v>145</v>
      </c>
      <c r="E173" s="160" t="s">
        <v>1</v>
      </c>
      <c r="F173" s="161" t="s">
        <v>159</v>
      </c>
      <c r="H173" s="160" t="s">
        <v>1</v>
      </c>
      <c r="I173" s="162"/>
      <c r="L173" s="159"/>
      <c r="M173" s="163"/>
      <c r="T173" s="164"/>
      <c r="AT173" s="160" t="s">
        <v>145</v>
      </c>
      <c r="AU173" s="160" t="s">
        <v>143</v>
      </c>
      <c r="AV173" s="14" t="s">
        <v>86</v>
      </c>
      <c r="AW173" s="14" t="s">
        <v>33</v>
      </c>
      <c r="AX173" s="14" t="s">
        <v>78</v>
      </c>
      <c r="AY173" s="160" t="s">
        <v>134</v>
      </c>
    </row>
    <row r="174" spans="2:51" s="12" customFormat="1" ht="12">
      <c r="B174" s="144"/>
      <c r="D174" s="145" t="s">
        <v>145</v>
      </c>
      <c r="E174" s="146" t="s">
        <v>1</v>
      </c>
      <c r="F174" s="147" t="s">
        <v>197</v>
      </c>
      <c r="H174" s="148">
        <v>10.71</v>
      </c>
      <c r="I174" s="149"/>
      <c r="L174" s="144"/>
      <c r="M174" s="150"/>
      <c r="T174" s="151"/>
      <c r="AT174" s="146" t="s">
        <v>145</v>
      </c>
      <c r="AU174" s="146" t="s">
        <v>143</v>
      </c>
      <c r="AV174" s="12" t="s">
        <v>143</v>
      </c>
      <c r="AW174" s="12" t="s">
        <v>33</v>
      </c>
      <c r="AX174" s="12" t="s">
        <v>78</v>
      </c>
      <c r="AY174" s="146" t="s">
        <v>134</v>
      </c>
    </row>
    <row r="175" spans="2:51" s="14" customFormat="1" ht="12">
      <c r="B175" s="159"/>
      <c r="D175" s="145" t="s">
        <v>145</v>
      </c>
      <c r="E175" s="160" t="s">
        <v>1</v>
      </c>
      <c r="F175" s="161" t="s">
        <v>163</v>
      </c>
      <c r="H175" s="160" t="s">
        <v>1</v>
      </c>
      <c r="I175" s="162"/>
      <c r="L175" s="159"/>
      <c r="M175" s="163"/>
      <c r="T175" s="164"/>
      <c r="AT175" s="160" t="s">
        <v>145</v>
      </c>
      <c r="AU175" s="160" t="s">
        <v>143</v>
      </c>
      <c r="AV175" s="14" t="s">
        <v>86</v>
      </c>
      <c r="AW175" s="14" t="s">
        <v>33</v>
      </c>
      <c r="AX175" s="14" t="s">
        <v>78</v>
      </c>
      <c r="AY175" s="160" t="s">
        <v>134</v>
      </c>
    </row>
    <row r="176" spans="2:51" s="12" customFormat="1" ht="12">
      <c r="B176" s="144"/>
      <c r="D176" s="145" t="s">
        <v>145</v>
      </c>
      <c r="E176" s="146" t="s">
        <v>1</v>
      </c>
      <c r="F176" s="147" t="s">
        <v>198</v>
      </c>
      <c r="H176" s="148">
        <v>2.24</v>
      </c>
      <c r="I176" s="149"/>
      <c r="L176" s="144"/>
      <c r="M176" s="150"/>
      <c r="T176" s="151"/>
      <c r="AT176" s="146" t="s">
        <v>145</v>
      </c>
      <c r="AU176" s="146" t="s">
        <v>143</v>
      </c>
      <c r="AV176" s="12" t="s">
        <v>143</v>
      </c>
      <c r="AW176" s="12" t="s">
        <v>33</v>
      </c>
      <c r="AX176" s="12" t="s">
        <v>78</v>
      </c>
      <c r="AY176" s="146" t="s">
        <v>134</v>
      </c>
    </row>
    <row r="177" spans="2:51" s="14" customFormat="1" ht="12">
      <c r="B177" s="159"/>
      <c r="D177" s="145" t="s">
        <v>145</v>
      </c>
      <c r="E177" s="160" t="s">
        <v>1</v>
      </c>
      <c r="F177" s="161" t="s">
        <v>167</v>
      </c>
      <c r="H177" s="160" t="s">
        <v>1</v>
      </c>
      <c r="I177" s="162"/>
      <c r="L177" s="159"/>
      <c r="M177" s="163"/>
      <c r="T177" s="164"/>
      <c r="AT177" s="160" t="s">
        <v>145</v>
      </c>
      <c r="AU177" s="160" t="s">
        <v>143</v>
      </c>
      <c r="AV177" s="14" t="s">
        <v>86</v>
      </c>
      <c r="AW177" s="14" t="s">
        <v>33</v>
      </c>
      <c r="AX177" s="14" t="s">
        <v>78</v>
      </c>
      <c r="AY177" s="160" t="s">
        <v>134</v>
      </c>
    </row>
    <row r="178" spans="2:51" s="12" customFormat="1" ht="12">
      <c r="B178" s="144"/>
      <c r="D178" s="145" t="s">
        <v>145</v>
      </c>
      <c r="E178" s="146" t="s">
        <v>1</v>
      </c>
      <c r="F178" s="147" t="s">
        <v>199</v>
      </c>
      <c r="H178" s="148">
        <v>4.14</v>
      </c>
      <c r="I178" s="149"/>
      <c r="L178" s="144"/>
      <c r="M178" s="150"/>
      <c r="T178" s="151"/>
      <c r="AT178" s="146" t="s">
        <v>145</v>
      </c>
      <c r="AU178" s="146" t="s">
        <v>143</v>
      </c>
      <c r="AV178" s="12" t="s">
        <v>143</v>
      </c>
      <c r="AW178" s="12" t="s">
        <v>33</v>
      </c>
      <c r="AX178" s="12" t="s">
        <v>78</v>
      </c>
      <c r="AY178" s="146" t="s">
        <v>134</v>
      </c>
    </row>
    <row r="179" spans="2:51" s="14" customFormat="1" ht="12">
      <c r="B179" s="159"/>
      <c r="D179" s="145" t="s">
        <v>145</v>
      </c>
      <c r="E179" s="160" t="s">
        <v>1</v>
      </c>
      <c r="F179" s="161" t="s">
        <v>200</v>
      </c>
      <c r="H179" s="160" t="s">
        <v>1</v>
      </c>
      <c r="I179" s="162"/>
      <c r="L179" s="159"/>
      <c r="M179" s="163"/>
      <c r="T179" s="164"/>
      <c r="AT179" s="160" t="s">
        <v>145</v>
      </c>
      <c r="AU179" s="160" t="s">
        <v>143</v>
      </c>
      <c r="AV179" s="14" t="s">
        <v>86</v>
      </c>
      <c r="AW179" s="14" t="s">
        <v>33</v>
      </c>
      <c r="AX179" s="14" t="s">
        <v>78</v>
      </c>
      <c r="AY179" s="160" t="s">
        <v>134</v>
      </c>
    </row>
    <row r="180" spans="2:51" s="12" customFormat="1" ht="12">
      <c r="B180" s="144"/>
      <c r="D180" s="145" t="s">
        <v>145</v>
      </c>
      <c r="E180" s="146" t="s">
        <v>1</v>
      </c>
      <c r="F180" s="147" t="s">
        <v>201</v>
      </c>
      <c r="H180" s="148">
        <v>-1.15</v>
      </c>
      <c r="I180" s="149"/>
      <c r="L180" s="144"/>
      <c r="M180" s="150"/>
      <c r="T180" s="151"/>
      <c r="AT180" s="146" t="s">
        <v>145</v>
      </c>
      <c r="AU180" s="146" t="s">
        <v>143</v>
      </c>
      <c r="AV180" s="12" t="s">
        <v>143</v>
      </c>
      <c r="AW180" s="12" t="s">
        <v>33</v>
      </c>
      <c r="AX180" s="12" t="s">
        <v>78</v>
      </c>
      <c r="AY180" s="146" t="s">
        <v>134</v>
      </c>
    </row>
    <row r="181" spans="2:51" s="13" customFormat="1" ht="12">
      <c r="B181" s="152"/>
      <c r="D181" s="145" t="s">
        <v>145</v>
      </c>
      <c r="E181" s="153" t="s">
        <v>1</v>
      </c>
      <c r="F181" s="154" t="s">
        <v>148</v>
      </c>
      <c r="H181" s="155">
        <v>15.94</v>
      </c>
      <c r="I181" s="156"/>
      <c r="L181" s="152"/>
      <c r="M181" s="157"/>
      <c r="T181" s="158"/>
      <c r="AT181" s="153" t="s">
        <v>145</v>
      </c>
      <c r="AU181" s="153" t="s">
        <v>143</v>
      </c>
      <c r="AV181" s="13" t="s">
        <v>142</v>
      </c>
      <c r="AW181" s="13" t="s">
        <v>33</v>
      </c>
      <c r="AX181" s="13" t="s">
        <v>86</v>
      </c>
      <c r="AY181" s="153" t="s">
        <v>134</v>
      </c>
    </row>
    <row r="182" spans="2:63" s="11" customFormat="1" ht="22.9" customHeight="1">
      <c r="B182" s="119"/>
      <c r="D182" s="120" t="s">
        <v>77</v>
      </c>
      <c r="E182" s="129" t="s">
        <v>202</v>
      </c>
      <c r="F182" s="129" t="s">
        <v>203</v>
      </c>
      <c r="I182" s="122"/>
      <c r="J182" s="130">
        <f>BK182</f>
        <v>0</v>
      </c>
      <c r="L182" s="119"/>
      <c r="M182" s="124"/>
      <c r="P182" s="125">
        <f>SUM(P183:P218)</f>
        <v>0</v>
      </c>
      <c r="R182" s="125">
        <f>SUM(R183:R218)</f>
        <v>0</v>
      </c>
      <c r="T182" s="126">
        <f>SUM(T183:T218)</f>
        <v>3.2974500000000004</v>
      </c>
      <c r="AR182" s="120" t="s">
        <v>86</v>
      </c>
      <c r="AT182" s="127" t="s">
        <v>77</v>
      </c>
      <c r="AU182" s="127" t="s">
        <v>86</v>
      </c>
      <c r="AY182" s="120" t="s">
        <v>134</v>
      </c>
      <c r="BK182" s="128">
        <f>SUM(BK183:BK218)</f>
        <v>0</v>
      </c>
    </row>
    <row r="183" spans="2:65" s="1" customFormat="1" ht="16.5" customHeight="1">
      <c r="B183" s="31"/>
      <c r="C183" s="131" t="s">
        <v>202</v>
      </c>
      <c r="D183" s="131" t="s">
        <v>137</v>
      </c>
      <c r="E183" s="132" t="s">
        <v>204</v>
      </c>
      <c r="F183" s="133" t="s">
        <v>205</v>
      </c>
      <c r="G183" s="134" t="s">
        <v>140</v>
      </c>
      <c r="H183" s="135">
        <v>64.92</v>
      </c>
      <c r="I183" s="136"/>
      <c r="J183" s="137">
        <f>ROUND(I183*H183,2)</f>
        <v>0</v>
      </c>
      <c r="K183" s="133" t="s">
        <v>141</v>
      </c>
      <c r="L183" s="31"/>
      <c r="M183" s="138" t="s">
        <v>1</v>
      </c>
      <c r="N183" s="139" t="s">
        <v>44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142</v>
      </c>
      <c r="AT183" s="142" t="s">
        <v>137</v>
      </c>
      <c r="AU183" s="142" t="s">
        <v>143</v>
      </c>
      <c r="AY183" s="16" t="s">
        <v>134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6" t="s">
        <v>143</v>
      </c>
      <c r="BK183" s="143">
        <f>ROUND(I183*H183,2)</f>
        <v>0</v>
      </c>
      <c r="BL183" s="16" t="s">
        <v>142</v>
      </c>
      <c r="BM183" s="142" t="s">
        <v>206</v>
      </c>
    </row>
    <row r="184" spans="2:51" s="12" customFormat="1" ht="12">
      <c r="B184" s="144"/>
      <c r="D184" s="145" t="s">
        <v>145</v>
      </c>
      <c r="E184" s="146" t="s">
        <v>1</v>
      </c>
      <c r="F184" s="147" t="s">
        <v>207</v>
      </c>
      <c r="H184" s="148">
        <v>35.97</v>
      </c>
      <c r="I184" s="149"/>
      <c r="L184" s="144"/>
      <c r="M184" s="150"/>
      <c r="T184" s="151"/>
      <c r="AT184" s="146" t="s">
        <v>145</v>
      </c>
      <c r="AU184" s="146" t="s">
        <v>143</v>
      </c>
      <c r="AV184" s="12" t="s">
        <v>143</v>
      </c>
      <c r="AW184" s="12" t="s">
        <v>33</v>
      </c>
      <c r="AX184" s="12" t="s">
        <v>78</v>
      </c>
      <c r="AY184" s="146" t="s">
        <v>134</v>
      </c>
    </row>
    <row r="185" spans="2:51" s="12" customFormat="1" ht="12">
      <c r="B185" s="144"/>
      <c r="D185" s="145" t="s">
        <v>145</v>
      </c>
      <c r="E185" s="146" t="s">
        <v>1</v>
      </c>
      <c r="F185" s="147" t="s">
        <v>208</v>
      </c>
      <c r="H185" s="148">
        <v>8.91</v>
      </c>
      <c r="I185" s="149"/>
      <c r="L185" s="144"/>
      <c r="M185" s="150"/>
      <c r="T185" s="151"/>
      <c r="AT185" s="146" t="s">
        <v>145</v>
      </c>
      <c r="AU185" s="146" t="s">
        <v>143</v>
      </c>
      <c r="AV185" s="12" t="s">
        <v>143</v>
      </c>
      <c r="AW185" s="12" t="s">
        <v>33</v>
      </c>
      <c r="AX185" s="12" t="s">
        <v>78</v>
      </c>
      <c r="AY185" s="146" t="s">
        <v>134</v>
      </c>
    </row>
    <row r="186" spans="2:51" s="12" customFormat="1" ht="12">
      <c r="B186" s="144"/>
      <c r="D186" s="145" t="s">
        <v>145</v>
      </c>
      <c r="E186" s="146" t="s">
        <v>1</v>
      </c>
      <c r="F186" s="147" t="s">
        <v>209</v>
      </c>
      <c r="H186" s="148">
        <v>20.04</v>
      </c>
      <c r="I186" s="149"/>
      <c r="L186" s="144"/>
      <c r="M186" s="150"/>
      <c r="T186" s="151"/>
      <c r="AT186" s="146" t="s">
        <v>145</v>
      </c>
      <c r="AU186" s="146" t="s">
        <v>143</v>
      </c>
      <c r="AV186" s="12" t="s">
        <v>143</v>
      </c>
      <c r="AW186" s="12" t="s">
        <v>33</v>
      </c>
      <c r="AX186" s="12" t="s">
        <v>78</v>
      </c>
      <c r="AY186" s="146" t="s">
        <v>134</v>
      </c>
    </row>
    <row r="187" spans="2:51" s="13" customFormat="1" ht="12">
      <c r="B187" s="152"/>
      <c r="D187" s="145" t="s">
        <v>145</v>
      </c>
      <c r="E187" s="153" t="s">
        <v>1</v>
      </c>
      <c r="F187" s="154" t="s">
        <v>148</v>
      </c>
      <c r="H187" s="155">
        <v>64.92</v>
      </c>
      <c r="I187" s="156"/>
      <c r="L187" s="152"/>
      <c r="M187" s="157"/>
      <c r="T187" s="158"/>
      <c r="AT187" s="153" t="s">
        <v>145</v>
      </c>
      <c r="AU187" s="153" t="s">
        <v>143</v>
      </c>
      <c r="AV187" s="13" t="s">
        <v>142</v>
      </c>
      <c r="AW187" s="13" t="s">
        <v>33</v>
      </c>
      <c r="AX187" s="13" t="s">
        <v>86</v>
      </c>
      <c r="AY187" s="153" t="s">
        <v>134</v>
      </c>
    </row>
    <row r="188" spans="2:65" s="1" customFormat="1" ht="24.2" customHeight="1">
      <c r="B188" s="31"/>
      <c r="C188" s="131" t="s">
        <v>210</v>
      </c>
      <c r="D188" s="131" t="s">
        <v>137</v>
      </c>
      <c r="E188" s="132" t="s">
        <v>211</v>
      </c>
      <c r="F188" s="133" t="s">
        <v>212</v>
      </c>
      <c r="G188" s="134" t="s">
        <v>140</v>
      </c>
      <c r="H188" s="135">
        <v>327.36</v>
      </c>
      <c r="I188" s="136"/>
      <c r="J188" s="137">
        <f>ROUND(I188*H188,2)</f>
        <v>0</v>
      </c>
      <c r="K188" s="133" t="s">
        <v>141</v>
      </c>
      <c r="L188" s="31"/>
      <c r="M188" s="138" t="s">
        <v>1</v>
      </c>
      <c r="N188" s="139" t="s">
        <v>44</v>
      </c>
      <c r="P188" s="140">
        <f>O188*H188</f>
        <v>0</v>
      </c>
      <c r="Q188" s="140">
        <v>0</v>
      </c>
      <c r="R188" s="140">
        <f>Q188*H188</f>
        <v>0</v>
      </c>
      <c r="S188" s="140">
        <v>0</v>
      </c>
      <c r="T188" s="141">
        <f>S188*H188</f>
        <v>0</v>
      </c>
      <c r="AR188" s="142" t="s">
        <v>142</v>
      </c>
      <c r="AT188" s="142" t="s">
        <v>137</v>
      </c>
      <c r="AU188" s="142" t="s">
        <v>143</v>
      </c>
      <c r="AY188" s="16" t="s">
        <v>134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6" t="s">
        <v>143</v>
      </c>
      <c r="BK188" s="143">
        <f>ROUND(I188*H188,2)</f>
        <v>0</v>
      </c>
      <c r="BL188" s="16" t="s">
        <v>142</v>
      </c>
      <c r="BM188" s="142" t="s">
        <v>213</v>
      </c>
    </row>
    <row r="189" spans="2:65" s="1" customFormat="1" ht="37.9" customHeight="1">
      <c r="B189" s="31"/>
      <c r="C189" s="131" t="s">
        <v>214</v>
      </c>
      <c r="D189" s="131" t="s">
        <v>137</v>
      </c>
      <c r="E189" s="132" t="s">
        <v>215</v>
      </c>
      <c r="F189" s="133" t="s">
        <v>216</v>
      </c>
      <c r="G189" s="134" t="s">
        <v>217</v>
      </c>
      <c r="H189" s="135">
        <v>17.1</v>
      </c>
      <c r="I189" s="136"/>
      <c r="J189" s="137">
        <f>ROUND(I189*H189,2)</f>
        <v>0</v>
      </c>
      <c r="K189" s="133" t="s">
        <v>141</v>
      </c>
      <c r="L189" s="31"/>
      <c r="M189" s="138" t="s">
        <v>1</v>
      </c>
      <c r="N189" s="139" t="s">
        <v>44</v>
      </c>
      <c r="P189" s="140">
        <f>O189*H189</f>
        <v>0</v>
      </c>
      <c r="Q189" s="140">
        <v>0</v>
      </c>
      <c r="R189" s="140">
        <f>Q189*H189</f>
        <v>0</v>
      </c>
      <c r="S189" s="140">
        <v>0.013</v>
      </c>
      <c r="T189" s="141">
        <f>S189*H189</f>
        <v>0.2223</v>
      </c>
      <c r="AR189" s="142" t="s">
        <v>142</v>
      </c>
      <c r="AT189" s="142" t="s">
        <v>137</v>
      </c>
      <c r="AU189" s="142" t="s">
        <v>143</v>
      </c>
      <c r="AY189" s="16" t="s">
        <v>134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6" t="s">
        <v>143</v>
      </c>
      <c r="BK189" s="143">
        <f>ROUND(I189*H189,2)</f>
        <v>0</v>
      </c>
      <c r="BL189" s="16" t="s">
        <v>142</v>
      </c>
      <c r="BM189" s="142" t="s">
        <v>218</v>
      </c>
    </row>
    <row r="190" spans="2:51" s="14" customFormat="1" ht="12">
      <c r="B190" s="159"/>
      <c r="D190" s="145" t="s">
        <v>145</v>
      </c>
      <c r="E190" s="160" t="s">
        <v>1</v>
      </c>
      <c r="F190" s="161" t="s">
        <v>219</v>
      </c>
      <c r="H190" s="160" t="s">
        <v>1</v>
      </c>
      <c r="I190" s="162"/>
      <c r="L190" s="159"/>
      <c r="M190" s="163"/>
      <c r="T190" s="164"/>
      <c r="AT190" s="160" t="s">
        <v>145</v>
      </c>
      <c r="AU190" s="160" t="s">
        <v>143</v>
      </c>
      <c r="AV190" s="14" t="s">
        <v>86</v>
      </c>
      <c r="AW190" s="14" t="s">
        <v>33</v>
      </c>
      <c r="AX190" s="14" t="s">
        <v>78</v>
      </c>
      <c r="AY190" s="160" t="s">
        <v>134</v>
      </c>
    </row>
    <row r="191" spans="2:51" s="12" customFormat="1" ht="12">
      <c r="B191" s="144"/>
      <c r="D191" s="145" t="s">
        <v>145</v>
      </c>
      <c r="E191" s="146" t="s">
        <v>1</v>
      </c>
      <c r="F191" s="147" t="s">
        <v>220</v>
      </c>
      <c r="H191" s="148">
        <v>17.1</v>
      </c>
      <c r="I191" s="149"/>
      <c r="L191" s="144"/>
      <c r="M191" s="150"/>
      <c r="T191" s="151"/>
      <c r="AT191" s="146" t="s">
        <v>145</v>
      </c>
      <c r="AU191" s="146" t="s">
        <v>143</v>
      </c>
      <c r="AV191" s="12" t="s">
        <v>143</v>
      </c>
      <c r="AW191" s="12" t="s">
        <v>33</v>
      </c>
      <c r="AX191" s="12" t="s">
        <v>78</v>
      </c>
      <c r="AY191" s="146" t="s">
        <v>134</v>
      </c>
    </row>
    <row r="192" spans="2:51" s="13" customFormat="1" ht="12">
      <c r="B192" s="152"/>
      <c r="D192" s="145" t="s">
        <v>145</v>
      </c>
      <c r="E192" s="153" t="s">
        <v>1</v>
      </c>
      <c r="F192" s="154" t="s">
        <v>148</v>
      </c>
      <c r="H192" s="155">
        <v>17.1</v>
      </c>
      <c r="I192" s="156"/>
      <c r="L192" s="152"/>
      <c r="M192" s="157"/>
      <c r="T192" s="158"/>
      <c r="AT192" s="153" t="s">
        <v>145</v>
      </c>
      <c r="AU192" s="153" t="s">
        <v>143</v>
      </c>
      <c r="AV192" s="13" t="s">
        <v>142</v>
      </c>
      <c r="AW192" s="13" t="s">
        <v>33</v>
      </c>
      <c r="AX192" s="13" t="s">
        <v>86</v>
      </c>
      <c r="AY192" s="153" t="s">
        <v>134</v>
      </c>
    </row>
    <row r="193" spans="2:65" s="1" customFormat="1" ht="37.9" customHeight="1">
      <c r="B193" s="31"/>
      <c r="C193" s="131" t="s">
        <v>221</v>
      </c>
      <c r="D193" s="131" t="s">
        <v>137</v>
      </c>
      <c r="E193" s="132" t="s">
        <v>222</v>
      </c>
      <c r="F193" s="133" t="s">
        <v>223</v>
      </c>
      <c r="G193" s="134" t="s">
        <v>217</v>
      </c>
      <c r="H193" s="135">
        <v>19.95</v>
      </c>
      <c r="I193" s="136"/>
      <c r="J193" s="137">
        <f>ROUND(I193*H193,2)</f>
        <v>0</v>
      </c>
      <c r="K193" s="133" t="s">
        <v>141</v>
      </c>
      <c r="L193" s="31"/>
      <c r="M193" s="138" t="s">
        <v>1</v>
      </c>
      <c r="N193" s="139" t="s">
        <v>44</v>
      </c>
      <c r="P193" s="140">
        <f>O193*H193</f>
        <v>0</v>
      </c>
      <c r="Q193" s="140">
        <v>0</v>
      </c>
      <c r="R193" s="140">
        <f>Q193*H193</f>
        <v>0</v>
      </c>
      <c r="S193" s="140">
        <v>0.027</v>
      </c>
      <c r="T193" s="141">
        <f>S193*H193</f>
        <v>0.53865</v>
      </c>
      <c r="AR193" s="142" t="s">
        <v>142</v>
      </c>
      <c r="AT193" s="142" t="s">
        <v>137</v>
      </c>
      <c r="AU193" s="142" t="s">
        <v>143</v>
      </c>
      <c r="AY193" s="16" t="s">
        <v>134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6" t="s">
        <v>143</v>
      </c>
      <c r="BK193" s="143">
        <f>ROUND(I193*H193,2)</f>
        <v>0</v>
      </c>
      <c r="BL193" s="16" t="s">
        <v>142</v>
      </c>
      <c r="BM193" s="142" t="s">
        <v>224</v>
      </c>
    </row>
    <row r="194" spans="2:51" s="14" customFormat="1" ht="12">
      <c r="B194" s="159"/>
      <c r="D194" s="145" t="s">
        <v>145</v>
      </c>
      <c r="E194" s="160" t="s">
        <v>1</v>
      </c>
      <c r="F194" s="161" t="s">
        <v>225</v>
      </c>
      <c r="H194" s="160" t="s">
        <v>1</v>
      </c>
      <c r="I194" s="162"/>
      <c r="L194" s="159"/>
      <c r="M194" s="163"/>
      <c r="T194" s="164"/>
      <c r="AT194" s="160" t="s">
        <v>145</v>
      </c>
      <c r="AU194" s="160" t="s">
        <v>143</v>
      </c>
      <c r="AV194" s="14" t="s">
        <v>86</v>
      </c>
      <c r="AW194" s="14" t="s">
        <v>33</v>
      </c>
      <c r="AX194" s="14" t="s">
        <v>78</v>
      </c>
      <c r="AY194" s="160" t="s">
        <v>134</v>
      </c>
    </row>
    <row r="195" spans="2:51" s="12" customFormat="1" ht="12">
      <c r="B195" s="144"/>
      <c r="D195" s="145" t="s">
        <v>145</v>
      </c>
      <c r="E195" s="146" t="s">
        <v>1</v>
      </c>
      <c r="F195" s="147" t="s">
        <v>226</v>
      </c>
      <c r="H195" s="148">
        <v>19.95</v>
      </c>
      <c r="I195" s="149"/>
      <c r="L195" s="144"/>
      <c r="M195" s="150"/>
      <c r="T195" s="151"/>
      <c r="AT195" s="146" t="s">
        <v>145</v>
      </c>
      <c r="AU195" s="146" t="s">
        <v>143</v>
      </c>
      <c r="AV195" s="12" t="s">
        <v>143</v>
      </c>
      <c r="AW195" s="12" t="s">
        <v>33</v>
      </c>
      <c r="AX195" s="12" t="s">
        <v>78</v>
      </c>
      <c r="AY195" s="146" t="s">
        <v>134</v>
      </c>
    </row>
    <row r="196" spans="2:51" s="13" customFormat="1" ht="12">
      <c r="B196" s="152"/>
      <c r="D196" s="145" t="s">
        <v>145</v>
      </c>
      <c r="E196" s="153" t="s">
        <v>1</v>
      </c>
      <c r="F196" s="154" t="s">
        <v>148</v>
      </c>
      <c r="H196" s="155">
        <v>19.95</v>
      </c>
      <c r="I196" s="156"/>
      <c r="L196" s="152"/>
      <c r="M196" s="157"/>
      <c r="T196" s="158"/>
      <c r="AT196" s="153" t="s">
        <v>145</v>
      </c>
      <c r="AU196" s="153" t="s">
        <v>143</v>
      </c>
      <c r="AV196" s="13" t="s">
        <v>142</v>
      </c>
      <c r="AW196" s="13" t="s">
        <v>33</v>
      </c>
      <c r="AX196" s="13" t="s">
        <v>86</v>
      </c>
      <c r="AY196" s="153" t="s">
        <v>134</v>
      </c>
    </row>
    <row r="197" spans="2:65" s="1" customFormat="1" ht="24.2" customHeight="1">
      <c r="B197" s="31"/>
      <c r="C197" s="131" t="s">
        <v>227</v>
      </c>
      <c r="D197" s="131" t="s">
        <v>137</v>
      </c>
      <c r="E197" s="132" t="s">
        <v>228</v>
      </c>
      <c r="F197" s="133" t="s">
        <v>229</v>
      </c>
      <c r="G197" s="134" t="s">
        <v>217</v>
      </c>
      <c r="H197" s="135">
        <v>28</v>
      </c>
      <c r="I197" s="136"/>
      <c r="J197" s="137">
        <f>ROUND(I197*H197,2)</f>
        <v>0</v>
      </c>
      <c r="K197" s="133" t="s">
        <v>141</v>
      </c>
      <c r="L197" s="31"/>
      <c r="M197" s="138" t="s">
        <v>1</v>
      </c>
      <c r="N197" s="139" t="s">
        <v>44</v>
      </c>
      <c r="P197" s="140">
        <f>O197*H197</f>
        <v>0</v>
      </c>
      <c r="Q197" s="140">
        <v>0</v>
      </c>
      <c r="R197" s="140">
        <f>Q197*H197</f>
        <v>0</v>
      </c>
      <c r="S197" s="140">
        <v>0.018</v>
      </c>
      <c r="T197" s="141">
        <f>S197*H197</f>
        <v>0.504</v>
      </c>
      <c r="AR197" s="142" t="s">
        <v>142</v>
      </c>
      <c r="AT197" s="142" t="s">
        <v>137</v>
      </c>
      <c r="AU197" s="142" t="s">
        <v>143</v>
      </c>
      <c r="AY197" s="16" t="s">
        <v>134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6" t="s">
        <v>143</v>
      </c>
      <c r="BK197" s="143">
        <f>ROUND(I197*H197,2)</f>
        <v>0</v>
      </c>
      <c r="BL197" s="16" t="s">
        <v>142</v>
      </c>
      <c r="BM197" s="142" t="s">
        <v>230</v>
      </c>
    </row>
    <row r="198" spans="2:51" s="14" customFormat="1" ht="12">
      <c r="B198" s="159"/>
      <c r="D198" s="145" t="s">
        <v>145</v>
      </c>
      <c r="E198" s="160" t="s">
        <v>1</v>
      </c>
      <c r="F198" s="161" t="s">
        <v>231</v>
      </c>
      <c r="H198" s="160" t="s">
        <v>1</v>
      </c>
      <c r="I198" s="162"/>
      <c r="L198" s="159"/>
      <c r="M198" s="163"/>
      <c r="T198" s="164"/>
      <c r="AT198" s="160" t="s">
        <v>145</v>
      </c>
      <c r="AU198" s="160" t="s">
        <v>143</v>
      </c>
      <c r="AV198" s="14" t="s">
        <v>86</v>
      </c>
      <c r="AW198" s="14" t="s">
        <v>33</v>
      </c>
      <c r="AX198" s="14" t="s">
        <v>78</v>
      </c>
      <c r="AY198" s="160" t="s">
        <v>134</v>
      </c>
    </row>
    <row r="199" spans="2:51" s="12" customFormat="1" ht="12">
      <c r="B199" s="144"/>
      <c r="D199" s="145" t="s">
        <v>145</v>
      </c>
      <c r="E199" s="146" t="s">
        <v>1</v>
      </c>
      <c r="F199" s="147" t="s">
        <v>232</v>
      </c>
      <c r="H199" s="148">
        <v>14</v>
      </c>
      <c r="I199" s="149"/>
      <c r="L199" s="144"/>
      <c r="M199" s="150"/>
      <c r="T199" s="151"/>
      <c r="AT199" s="146" t="s">
        <v>145</v>
      </c>
      <c r="AU199" s="146" t="s">
        <v>143</v>
      </c>
      <c r="AV199" s="12" t="s">
        <v>143</v>
      </c>
      <c r="AW199" s="12" t="s">
        <v>33</v>
      </c>
      <c r="AX199" s="12" t="s">
        <v>78</v>
      </c>
      <c r="AY199" s="146" t="s">
        <v>134</v>
      </c>
    </row>
    <row r="200" spans="2:51" s="14" customFormat="1" ht="12">
      <c r="B200" s="159"/>
      <c r="D200" s="145" t="s">
        <v>145</v>
      </c>
      <c r="E200" s="160" t="s">
        <v>1</v>
      </c>
      <c r="F200" s="161" t="s">
        <v>233</v>
      </c>
      <c r="H200" s="160" t="s">
        <v>1</v>
      </c>
      <c r="I200" s="162"/>
      <c r="L200" s="159"/>
      <c r="M200" s="163"/>
      <c r="T200" s="164"/>
      <c r="AT200" s="160" t="s">
        <v>145</v>
      </c>
      <c r="AU200" s="160" t="s">
        <v>143</v>
      </c>
      <c r="AV200" s="14" t="s">
        <v>86</v>
      </c>
      <c r="AW200" s="14" t="s">
        <v>33</v>
      </c>
      <c r="AX200" s="14" t="s">
        <v>78</v>
      </c>
      <c r="AY200" s="160" t="s">
        <v>134</v>
      </c>
    </row>
    <row r="201" spans="2:51" s="12" customFormat="1" ht="12">
      <c r="B201" s="144"/>
      <c r="D201" s="145" t="s">
        <v>145</v>
      </c>
      <c r="E201" s="146" t="s">
        <v>1</v>
      </c>
      <c r="F201" s="147" t="s">
        <v>234</v>
      </c>
      <c r="H201" s="148">
        <v>14</v>
      </c>
      <c r="I201" s="149"/>
      <c r="L201" s="144"/>
      <c r="M201" s="150"/>
      <c r="T201" s="151"/>
      <c r="AT201" s="146" t="s">
        <v>145</v>
      </c>
      <c r="AU201" s="146" t="s">
        <v>143</v>
      </c>
      <c r="AV201" s="12" t="s">
        <v>143</v>
      </c>
      <c r="AW201" s="12" t="s">
        <v>33</v>
      </c>
      <c r="AX201" s="12" t="s">
        <v>78</v>
      </c>
      <c r="AY201" s="146" t="s">
        <v>134</v>
      </c>
    </row>
    <row r="202" spans="2:51" s="13" customFormat="1" ht="12">
      <c r="B202" s="152"/>
      <c r="D202" s="145" t="s">
        <v>145</v>
      </c>
      <c r="E202" s="153" t="s">
        <v>1</v>
      </c>
      <c r="F202" s="154" t="s">
        <v>148</v>
      </c>
      <c r="H202" s="155">
        <v>28</v>
      </c>
      <c r="I202" s="156"/>
      <c r="L202" s="152"/>
      <c r="M202" s="157"/>
      <c r="T202" s="158"/>
      <c r="AT202" s="153" t="s">
        <v>145</v>
      </c>
      <c r="AU202" s="153" t="s">
        <v>143</v>
      </c>
      <c r="AV202" s="13" t="s">
        <v>142</v>
      </c>
      <c r="AW202" s="13" t="s">
        <v>33</v>
      </c>
      <c r="AX202" s="13" t="s">
        <v>86</v>
      </c>
      <c r="AY202" s="153" t="s">
        <v>134</v>
      </c>
    </row>
    <row r="203" spans="2:65" s="1" customFormat="1" ht="24.2" customHeight="1">
      <c r="B203" s="31"/>
      <c r="C203" s="131" t="s">
        <v>235</v>
      </c>
      <c r="D203" s="131" t="s">
        <v>137</v>
      </c>
      <c r="E203" s="132" t="s">
        <v>236</v>
      </c>
      <c r="F203" s="133" t="s">
        <v>237</v>
      </c>
      <c r="G203" s="134" t="s">
        <v>217</v>
      </c>
      <c r="H203" s="135">
        <v>63</v>
      </c>
      <c r="I203" s="136"/>
      <c r="J203" s="137">
        <f>ROUND(I203*H203,2)</f>
        <v>0</v>
      </c>
      <c r="K203" s="133" t="s">
        <v>1</v>
      </c>
      <c r="L203" s="31"/>
      <c r="M203" s="138" t="s">
        <v>1</v>
      </c>
      <c r="N203" s="139" t="s">
        <v>44</v>
      </c>
      <c r="P203" s="140">
        <f>O203*H203</f>
        <v>0</v>
      </c>
      <c r="Q203" s="140">
        <v>0</v>
      </c>
      <c r="R203" s="140">
        <f>Q203*H203</f>
        <v>0</v>
      </c>
      <c r="S203" s="140">
        <v>0.018</v>
      </c>
      <c r="T203" s="141">
        <f>S203*H203</f>
        <v>1.134</v>
      </c>
      <c r="AR203" s="142" t="s">
        <v>142</v>
      </c>
      <c r="AT203" s="142" t="s">
        <v>137</v>
      </c>
      <c r="AU203" s="142" t="s">
        <v>143</v>
      </c>
      <c r="AY203" s="16" t="s">
        <v>134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6" t="s">
        <v>143</v>
      </c>
      <c r="BK203" s="143">
        <f>ROUND(I203*H203,2)</f>
        <v>0</v>
      </c>
      <c r="BL203" s="16" t="s">
        <v>142</v>
      </c>
      <c r="BM203" s="142" t="s">
        <v>238</v>
      </c>
    </row>
    <row r="204" spans="2:51" s="14" customFormat="1" ht="12">
      <c r="B204" s="159"/>
      <c r="D204" s="145" t="s">
        <v>145</v>
      </c>
      <c r="E204" s="160" t="s">
        <v>1</v>
      </c>
      <c r="F204" s="161" t="s">
        <v>239</v>
      </c>
      <c r="H204" s="160" t="s">
        <v>1</v>
      </c>
      <c r="I204" s="162"/>
      <c r="L204" s="159"/>
      <c r="M204" s="163"/>
      <c r="T204" s="164"/>
      <c r="AT204" s="160" t="s">
        <v>145</v>
      </c>
      <c r="AU204" s="160" t="s">
        <v>143</v>
      </c>
      <c r="AV204" s="14" t="s">
        <v>86</v>
      </c>
      <c r="AW204" s="14" t="s">
        <v>33</v>
      </c>
      <c r="AX204" s="14" t="s">
        <v>78</v>
      </c>
      <c r="AY204" s="160" t="s">
        <v>134</v>
      </c>
    </row>
    <row r="205" spans="2:51" s="12" customFormat="1" ht="12">
      <c r="B205" s="144"/>
      <c r="D205" s="145" t="s">
        <v>145</v>
      </c>
      <c r="E205" s="146" t="s">
        <v>1</v>
      </c>
      <c r="F205" s="147" t="s">
        <v>240</v>
      </c>
      <c r="H205" s="148">
        <v>21</v>
      </c>
      <c r="I205" s="149"/>
      <c r="L205" s="144"/>
      <c r="M205" s="150"/>
      <c r="T205" s="151"/>
      <c r="AT205" s="146" t="s">
        <v>145</v>
      </c>
      <c r="AU205" s="146" t="s">
        <v>143</v>
      </c>
      <c r="AV205" s="12" t="s">
        <v>143</v>
      </c>
      <c r="AW205" s="12" t="s">
        <v>33</v>
      </c>
      <c r="AX205" s="12" t="s">
        <v>78</v>
      </c>
      <c r="AY205" s="146" t="s">
        <v>134</v>
      </c>
    </row>
    <row r="206" spans="2:51" s="14" customFormat="1" ht="12">
      <c r="B206" s="159"/>
      <c r="D206" s="145" t="s">
        <v>145</v>
      </c>
      <c r="E206" s="160" t="s">
        <v>1</v>
      </c>
      <c r="F206" s="161" t="s">
        <v>241</v>
      </c>
      <c r="H206" s="160" t="s">
        <v>1</v>
      </c>
      <c r="I206" s="162"/>
      <c r="L206" s="159"/>
      <c r="M206" s="163"/>
      <c r="T206" s="164"/>
      <c r="AT206" s="160" t="s">
        <v>145</v>
      </c>
      <c r="AU206" s="160" t="s">
        <v>143</v>
      </c>
      <c r="AV206" s="14" t="s">
        <v>86</v>
      </c>
      <c r="AW206" s="14" t="s">
        <v>33</v>
      </c>
      <c r="AX206" s="14" t="s">
        <v>78</v>
      </c>
      <c r="AY206" s="160" t="s">
        <v>134</v>
      </c>
    </row>
    <row r="207" spans="2:51" s="12" customFormat="1" ht="12">
      <c r="B207" s="144"/>
      <c r="D207" s="145" t="s">
        <v>145</v>
      </c>
      <c r="E207" s="146" t="s">
        <v>1</v>
      </c>
      <c r="F207" s="147" t="s">
        <v>242</v>
      </c>
      <c r="H207" s="148">
        <v>42</v>
      </c>
      <c r="I207" s="149"/>
      <c r="L207" s="144"/>
      <c r="M207" s="150"/>
      <c r="T207" s="151"/>
      <c r="AT207" s="146" t="s">
        <v>145</v>
      </c>
      <c r="AU207" s="146" t="s">
        <v>143</v>
      </c>
      <c r="AV207" s="12" t="s">
        <v>143</v>
      </c>
      <c r="AW207" s="12" t="s">
        <v>33</v>
      </c>
      <c r="AX207" s="12" t="s">
        <v>78</v>
      </c>
      <c r="AY207" s="146" t="s">
        <v>134</v>
      </c>
    </row>
    <row r="208" spans="2:51" s="13" customFormat="1" ht="12">
      <c r="B208" s="152"/>
      <c r="D208" s="145" t="s">
        <v>145</v>
      </c>
      <c r="E208" s="153" t="s">
        <v>1</v>
      </c>
      <c r="F208" s="154" t="s">
        <v>148</v>
      </c>
      <c r="H208" s="155">
        <v>63</v>
      </c>
      <c r="I208" s="156"/>
      <c r="L208" s="152"/>
      <c r="M208" s="157"/>
      <c r="T208" s="158"/>
      <c r="AT208" s="153" t="s">
        <v>145</v>
      </c>
      <c r="AU208" s="153" t="s">
        <v>143</v>
      </c>
      <c r="AV208" s="13" t="s">
        <v>142</v>
      </c>
      <c r="AW208" s="13" t="s">
        <v>33</v>
      </c>
      <c r="AX208" s="13" t="s">
        <v>86</v>
      </c>
      <c r="AY208" s="153" t="s">
        <v>134</v>
      </c>
    </row>
    <row r="209" spans="2:65" s="1" customFormat="1" ht="24.2" customHeight="1">
      <c r="B209" s="31"/>
      <c r="C209" s="131" t="s">
        <v>8</v>
      </c>
      <c r="D209" s="131" t="s">
        <v>137</v>
      </c>
      <c r="E209" s="132" t="s">
        <v>243</v>
      </c>
      <c r="F209" s="133" t="s">
        <v>244</v>
      </c>
      <c r="G209" s="134" t="s">
        <v>217</v>
      </c>
      <c r="H209" s="135">
        <v>17.1</v>
      </c>
      <c r="I209" s="136"/>
      <c r="J209" s="137">
        <f>ROUND(I209*H209,2)</f>
        <v>0</v>
      </c>
      <c r="K209" s="133" t="s">
        <v>141</v>
      </c>
      <c r="L209" s="31"/>
      <c r="M209" s="138" t="s">
        <v>1</v>
      </c>
      <c r="N209" s="139" t="s">
        <v>44</v>
      </c>
      <c r="P209" s="140">
        <f>O209*H209</f>
        <v>0</v>
      </c>
      <c r="Q209" s="140">
        <v>0</v>
      </c>
      <c r="R209" s="140">
        <f>Q209*H209</f>
        <v>0</v>
      </c>
      <c r="S209" s="140">
        <v>0.04</v>
      </c>
      <c r="T209" s="141">
        <f>S209*H209</f>
        <v>0.684</v>
      </c>
      <c r="AR209" s="142" t="s">
        <v>142</v>
      </c>
      <c r="AT209" s="142" t="s">
        <v>137</v>
      </c>
      <c r="AU209" s="142" t="s">
        <v>143</v>
      </c>
      <c r="AY209" s="16" t="s">
        <v>134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6" t="s">
        <v>143</v>
      </c>
      <c r="BK209" s="143">
        <f>ROUND(I209*H209,2)</f>
        <v>0</v>
      </c>
      <c r="BL209" s="16" t="s">
        <v>142</v>
      </c>
      <c r="BM209" s="142" t="s">
        <v>245</v>
      </c>
    </row>
    <row r="210" spans="2:51" s="14" customFormat="1" ht="12">
      <c r="B210" s="159"/>
      <c r="D210" s="145" t="s">
        <v>145</v>
      </c>
      <c r="E210" s="160" t="s">
        <v>1</v>
      </c>
      <c r="F210" s="161" t="s">
        <v>246</v>
      </c>
      <c r="H210" s="160" t="s">
        <v>1</v>
      </c>
      <c r="I210" s="162"/>
      <c r="L210" s="159"/>
      <c r="M210" s="163"/>
      <c r="T210" s="164"/>
      <c r="AT210" s="160" t="s">
        <v>145</v>
      </c>
      <c r="AU210" s="160" t="s">
        <v>143</v>
      </c>
      <c r="AV210" s="14" t="s">
        <v>86</v>
      </c>
      <c r="AW210" s="14" t="s">
        <v>33</v>
      </c>
      <c r="AX210" s="14" t="s">
        <v>78</v>
      </c>
      <c r="AY210" s="160" t="s">
        <v>134</v>
      </c>
    </row>
    <row r="211" spans="2:51" s="12" customFormat="1" ht="12">
      <c r="B211" s="144"/>
      <c r="D211" s="145" t="s">
        <v>145</v>
      </c>
      <c r="E211" s="146" t="s">
        <v>1</v>
      </c>
      <c r="F211" s="147" t="s">
        <v>247</v>
      </c>
      <c r="H211" s="148">
        <v>3.5</v>
      </c>
      <c r="I211" s="149"/>
      <c r="L211" s="144"/>
      <c r="M211" s="150"/>
      <c r="T211" s="151"/>
      <c r="AT211" s="146" t="s">
        <v>145</v>
      </c>
      <c r="AU211" s="146" t="s">
        <v>143</v>
      </c>
      <c r="AV211" s="12" t="s">
        <v>143</v>
      </c>
      <c r="AW211" s="12" t="s">
        <v>33</v>
      </c>
      <c r="AX211" s="12" t="s">
        <v>78</v>
      </c>
      <c r="AY211" s="146" t="s">
        <v>134</v>
      </c>
    </row>
    <row r="212" spans="2:51" s="14" customFormat="1" ht="12">
      <c r="B212" s="159"/>
      <c r="D212" s="145" t="s">
        <v>145</v>
      </c>
      <c r="E212" s="160" t="s">
        <v>1</v>
      </c>
      <c r="F212" s="161" t="s">
        <v>248</v>
      </c>
      <c r="H212" s="160" t="s">
        <v>1</v>
      </c>
      <c r="I212" s="162"/>
      <c r="L212" s="159"/>
      <c r="M212" s="163"/>
      <c r="T212" s="164"/>
      <c r="AT212" s="160" t="s">
        <v>145</v>
      </c>
      <c r="AU212" s="160" t="s">
        <v>143</v>
      </c>
      <c r="AV212" s="14" t="s">
        <v>86</v>
      </c>
      <c r="AW212" s="14" t="s">
        <v>33</v>
      </c>
      <c r="AX212" s="14" t="s">
        <v>78</v>
      </c>
      <c r="AY212" s="160" t="s">
        <v>134</v>
      </c>
    </row>
    <row r="213" spans="2:51" s="12" customFormat="1" ht="12">
      <c r="B213" s="144"/>
      <c r="D213" s="145" t="s">
        <v>145</v>
      </c>
      <c r="E213" s="146" t="s">
        <v>1</v>
      </c>
      <c r="F213" s="147" t="s">
        <v>249</v>
      </c>
      <c r="H213" s="148">
        <v>13.6</v>
      </c>
      <c r="I213" s="149"/>
      <c r="L213" s="144"/>
      <c r="M213" s="150"/>
      <c r="T213" s="151"/>
      <c r="AT213" s="146" t="s">
        <v>145</v>
      </c>
      <c r="AU213" s="146" t="s">
        <v>143</v>
      </c>
      <c r="AV213" s="12" t="s">
        <v>143</v>
      </c>
      <c r="AW213" s="12" t="s">
        <v>33</v>
      </c>
      <c r="AX213" s="12" t="s">
        <v>78</v>
      </c>
      <c r="AY213" s="146" t="s">
        <v>134</v>
      </c>
    </row>
    <row r="214" spans="2:51" s="13" customFormat="1" ht="12">
      <c r="B214" s="152"/>
      <c r="D214" s="145" t="s">
        <v>145</v>
      </c>
      <c r="E214" s="153" t="s">
        <v>1</v>
      </c>
      <c r="F214" s="154" t="s">
        <v>148</v>
      </c>
      <c r="H214" s="155">
        <v>17.1</v>
      </c>
      <c r="I214" s="156"/>
      <c r="L214" s="152"/>
      <c r="M214" s="157"/>
      <c r="T214" s="158"/>
      <c r="AT214" s="153" t="s">
        <v>145</v>
      </c>
      <c r="AU214" s="153" t="s">
        <v>143</v>
      </c>
      <c r="AV214" s="13" t="s">
        <v>142</v>
      </c>
      <c r="AW214" s="13" t="s">
        <v>33</v>
      </c>
      <c r="AX214" s="13" t="s">
        <v>86</v>
      </c>
      <c r="AY214" s="153" t="s">
        <v>134</v>
      </c>
    </row>
    <row r="215" spans="2:65" s="1" customFormat="1" ht="33" customHeight="1">
      <c r="B215" s="31"/>
      <c r="C215" s="131" t="s">
        <v>250</v>
      </c>
      <c r="D215" s="131" t="s">
        <v>137</v>
      </c>
      <c r="E215" s="132" t="s">
        <v>251</v>
      </c>
      <c r="F215" s="133" t="s">
        <v>252</v>
      </c>
      <c r="G215" s="134" t="s">
        <v>217</v>
      </c>
      <c r="H215" s="135">
        <v>6.5</v>
      </c>
      <c r="I215" s="136"/>
      <c r="J215" s="137">
        <f>ROUND(I215*H215,2)</f>
        <v>0</v>
      </c>
      <c r="K215" s="133" t="s">
        <v>141</v>
      </c>
      <c r="L215" s="31"/>
      <c r="M215" s="138" t="s">
        <v>1</v>
      </c>
      <c r="N215" s="139" t="s">
        <v>44</v>
      </c>
      <c r="P215" s="140">
        <f>O215*H215</f>
        <v>0</v>
      </c>
      <c r="Q215" s="140">
        <v>0</v>
      </c>
      <c r="R215" s="140">
        <f>Q215*H215</f>
        <v>0</v>
      </c>
      <c r="S215" s="140">
        <v>0.033</v>
      </c>
      <c r="T215" s="141">
        <f>S215*H215</f>
        <v>0.21450000000000002</v>
      </c>
      <c r="AR215" s="142" t="s">
        <v>142</v>
      </c>
      <c r="AT215" s="142" t="s">
        <v>137</v>
      </c>
      <c r="AU215" s="142" t="s">
        <v>143</v>
      </c>
      <c r="AY215" s="16" t="s">
        <v>134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6" t="s">
        <v>143</v>
      </c>
      <c r="BK215" s="143">
        <f>ROUND(I215*H215,2)</f>
        <v>0</v>
      </c>
      <c r="BL215" s="16" t="s">
        <v>142</v>
      </c>
      <c r="BM215" s="142" t="s">
        <v>253</v>
      </c>
    </row>
    <row r="216" spans="2:51" s="12" customFormat="1" ht="12">
      <c r="B216" s="144"/>
      <c r="D216" s="145" t="s">
        <v>145</v>
      </c>
      <c r="E216" s="146" t="s">
        <v>1</v>
      </c>
      <c r="F216" s="147" t="s">
        <v>254</v>
      </c>
      <c r="H216" s="148">
        <v>6.5</v>
      </c>
      <c r="I216" s="149"/>
      <c r="L216" s="144"/>
      <c r="M216" s="150"/>
      <c r="T216" s="151"/>
      <c r="AT216" s="146" t="s">
        <v>145</v>
      </c>
      <c r="AU216" s="146" t="s">
        <v>143</v>
      </c>
      <c r="AV216" s="12" t="s">
        <v>143</v>
      </c>
      <c r="AW216" s="12" t="s">
        <v>33</v>
      </c>
      <c r="AX216" s="12" t="s">
        <v>86</v>
      </c>
      <c r="AY216" s="146" t="s">
        <v>134</v>
      </c>
    </row>
    <row r="217" spans="2:65" s="1" customFormat="1" ht="24.2" customHeight="1">
      <c r="B217" s="31"/>
      <c r="C217" s="131" t="s">
        <v>255</v>
      </c>
      <c r="D217" s="131" t="s">
        <v>137</v>
      </c>
      <c r="E217" s="132" t="s">
        <v>256</v>
      </c>
      <c r="F217" s="133" t="s">
        <v>257</v>
      </c>
      <c r="G217" s="134" t="s">
        <v>217</v>
      </c>
      <c r="H217" s="135">
        <v>13</v>
      </c>
      <c r="I217" s="136"/>
      <c r="J217" s="137">
        <f>ROUND(I217*H217,2)</f>
        <v>0</v>
      </c>
      <c r="K217" s="133" t="s">
        <v>141</v>
      </c>
      <c r="L217" s="31"/>
      <c r="M217" s="138" t="s">
        <v>1</v>
      </c>
      <c r="N217" s="139" t="s">
        <v>44</v>
      </c>
      <c r="P217" s="140">
        <f>O217*H217</f>
        <v>0</v>
      </c>
      <c r="Q217" s="140">
        <v>0</v>
      </c>
      <c r="R217" s="140">
        <f>Q217*H217</f>
        <v>0</v>
      </c>
      <c r="S217" s="140">
        <v>0</v>
      </c>
      <c r="T217" s="141">
        <f>S217*H217</f>
        <v>0</v>
      </c>
      <c r="AR217" s="142" t="s">
        <v>142</v>
      </c>
      <c r="AT217" s="142" t="s">
        <v>137</v>
      </c>
      <c r="AU217" s="142" t="s">
        <v>143</v>
      </c>
      <c r="AY217" s="16" t="s">
        <v>134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6" t="s">
        <v>143</v>
      </c>
      <c r="BK217" s="143">
        <f>ROUND(I217*H217,2)</f>
        <v>0</v>
      </c>
      <c r="BL217" s="16" t="s">
        <v>142</v>
      </c>
      <c r="BM217" s="142" t="s">
        <v>258</v>
      </c>
    </row>
    <row r="218" spans="2:51" s="12" customFormat="1" ht="12">
      <c r="B218" s="144"/>
      <c r="D218" s="145" t="s">
        <v>145</v>
      </c>
      <c r="E218" s="146" t="s">
        <v>1</v>
      </c>
      <c r="F218" s="147" t="s">
        <v>259</v>
      </c>
      <c r="H218" s="148">
        <v>13</v>
      </c>
      <c r="I218" s="149"/>
      <c r="L218" s="144"/>
      <c r="M218" s="150"/>
      <c r="T218" s="151"/>
      <c r="AT218" s="146" t="s">
        <v>145</v>
      </c>
      <c r="AU218" s="146" t="s">
        <v>143</v>
      </c>
      <c r="AV218" s="12" t="s">
        <v>143</v>
      </c>
      <c r="AW218" s="12" t="s">
        <v>33</v>
      </c>
      <c r="AX218" s="12" t="s">
        <v>86</v>
      </c>
      <c r="AY218" s="146" t="s">
        <v>134</v>
      </c>
    </row>
    <row r="219" spans="2:63" s="11" customFormat="1" ht="22.9" customHeight="1">
      <c r="B219" s="119"/>
      <c r="D219" s="120" t="s">
        <v>77</v>
      </c>
      <c r="E219" s="129" t="s">
        <v>260</v>
      </c>
      <c r="F219" s="129" t="s">
        <v>261</v>
      </c>
      <c r="I219" s="122"/>
      <c r="J219" s="130">
        <f>BK219</f>
        <v>0</v>
      </c>
      <c r="L219" s="119"/>
      <c r="M219" s="124"/>
      <c r="P219" s="125">
        <f>SUM(P220:P224)</f>
        <v>0</v>
      </c>
      <c r="R219" s="125">
        <f>SUM(R220:R224)</f>
        <v>0</v>
      </c>
      <c r="T219" s="126">
        <f>SUM(T220:T224)</f>
        <v>0</v>
      </c>
      <c r="AR219" s="120" t="s">
        <v>86</v>
      </c>
      <c r="AT219" s="127" t="s">
        <v>77</v>
      </c>
      <c r="AU219" s="127" t="s">
        <v>86</v>
      </c>
      <c r="AY219" s="120" t="s">
        <v>134</v>
      </c>
      <c r="BK219" s="128">
        <f>SUM(BK220:BK224)</f>
        <v>0</v>
      </c>
    </row>
    <row r="220" spans="2:65" s="1" customFormat="1" ht="24.2" customHeight="1">
      <c r="B220" s="31"/>
      <c r="C220" s="131" t="s">
        <v>262</v>
      </c>
      <c r="D220" s="131" t="s">
        <v>137</v>
      </c>
      <c r="E220" s="132" t="s">
        <v>263</v>
      </c>
      <c r="F220" s="133" t="s">
        <v>264</v>
      </c>
      <c r="G220" s="134" t="s">
        <v>265</v>
      </c>
      <c r="H220" s="135">
        <v>31.773</v>
      </c>
      <c r="I220" s="136"/>
      <c r="J220" s="137">
        <f>ROUND(I220*H220,2)</f>
        <v>0</v>
      </c>
      <c r="K220" s="133" t="s">
        <v>141</v>
      </c>
      <c r="L220" s="31"/>
      <c r="M220" s="138" t="s">
        <v>1</v>
      </c>
      <c r="N220" s="139" t="s">
        <v>44</v>
      </c>
      <c r="P220" s="140">
        <f>O220*H220</f>
        <v>0</v>
      </c>
      <c r="Q220" s="140">
        <v>0</v>
      </c>
      <c r="R220" s="140">
        <f>Q220*H220</f>
        <v>0</v>
      </c>
      <c r="S220" s="140">
        <v>0</v>
      </c>
      <c r="T220" s="141">
        <f>S220*H220</f>
        <v>0</v>
      </c>
      <c r="AR220" s="142" t="s">
        <v>142</v>
      </c>
      <c r="AT220" s="142" t="s">
        <v>137</v>
      </c>
      <c r="AU220" s="142" t="s">
        <v>143</v>
      </c>
      <c r="AY220" s="16" t="s">
        <v>134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6" t="s">
        <v>143</v>
      </c>
      <c r="BK220" s="143">
        <f>ROUND(I220*H220,2)</f>
        <v>0</v>
      </c>
      <c r="BL220" s="16" t="s">
        <v>142</v>
      </c>
      <c r="BM220" s="142" t="s">
        <v>266</v>
      </c>
    </row>
    <row r="221" spans="2:65" s="1" customFormat="1" ht="24.2" customHeight="1">
      <c r="B221" s="31"/>
      <c r="C221" s="131" t="s">
        <v>267</v>
      </c>
      <c r="D221" s="131" t="s">
        <v>137</v>
      </c>
      <c r="E221" s="132" t="s">
        <v>268</v>
      </c>
      <c r="F221" s="133" t="s">
        <v>269</v>
      </c>
      <c r="G221" s="134" t="s">
        <v>265</v>
      </c>
      <c r="H221" s="135">
        <v>762.552</v>
      </c>
      <c r="I221" s="136"/>
      <c r="J221" s="137">
        <f>ROUND(I221*H221,2)</f>
        <v>0</v>
      </c>
      <c r="K221" s="133" t="s">
        <v>141</v>
      </c>
      <c r="L221" s="31"/>
      <c r="M221" s="138" t="s">
        <v>1</v>
      </c>
      <c r="N221" s="139" t="s">
        <v>44</v>
      </c>
      <c r="P221" s="140">
        <f>O221*H221</f>
        <v>0</v>
      </c>
      <c r="Q221" s="140">
        <v>0</v>
      </c>
      <c r="R221" s="140">
        <f>Q221*H221</f>
        <v>0</v>
      </c>
      <c r="S221" s="140">
        <v>0</v>
      </c>
      <c r="T221" s="141">
        <f>S221*H221</f>
        <v>0</v>
      </c>
      <c r="AR221" s="142" t="s">
        <v>142</v>
      </c>
      <c r="AT221" s="142" t="s">
        <v>137</v>
      </c>
      <c r="AU221" s="142" t="s">
        <v>143</v>
      </c>
      <c r="AY221" s="16" t="s">
        <v>134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6" t="s">
        <v>143</v>
      </c>
      <c r="BK221" s="143">
        <f>ROUND(I221*H221,2)</f>
        <v>0</v>
      </c>
      <c r="BL221" s="16" t="s">
        <v>142</v>
      </c>
      <c r="BM221" s="142" t="s">
        <v>270</v>
      </c>
    </row>
    <row r="222" spans="2:51" s="12" customFormat="1" ht="12">
      <c r="B222" s="144"/>
      <c r="D222" s="145" t="s">
        <v>145</v>
      </c>
      <c r="E222" s="146" t="s">
        <v>1</v>
      </c>
      <c r="F222" s="147" t="s">
        <v>271</v>
      </c>
      <c r="H222" s="148">
        <v>762.552</v>
      </c>
      <c r="I222" s="149"/>
      <c r="L222" s="144"/>
      <c r="M222" s="150"/>
      <c r="T222" s="151"/>
      <c r="AT222" s="146" t="s">
        <v>145</v>
      </c>
      <c r="AU222" s="146" t="s">
        <v>143</v>
      </c>
      <c r="AV222" s="12" t="s">
        <v>143</v>
      </c>
      <c r="AW222" s="12" t="s">
        <v>33</v>
      </c>
      <c r="AX222" s="12" t="s">
        <v>86</v>
      </c>
      <c r="AY222" s="146" t="s">
        <v>134</v>
      </c>
    </row>
    <row r="223" spans="2:65" s="1" customFormat="1" ht="33" customHeight="1">
      <c r="B223" s="31"/>
      <c r="C223" s="131" t="s">
        <v>272</v>
      </c>
      <c r="D223" s="131" t="s">
        <v>137</v>
      </c>
      <c r="E223" s="132" t="s">
        <v>273</v>
      </c>
      <c r="F223" s="133" t="s">
        <v>274</v>
      </c>
      <c r="G223" s="134" t="s">
        <v>265</v>
      </c>
      <c r="H223" s="135">
        <v>31.773</v>
      </c>
      <c r="I223" s="136"/>
      <c r="J223" s="137">
        <f>ROUND(I223*H223,2)</f>
        <v>0</v>
      </c>
      <c r="K223" s="133" t="s">
        <v>141</v>
      </c>
      <c r="L223" s="31"/>
      <c r="M223" s="138" t="s">
        <v>1</v>
      </c>
      <c r="N223" s="139" t="s">
        <v>44</v>
      </c>
      <c r="P223" s="140">
        <f>O223*H223</f>
        <v>0</v>
      </c>
      <c r="Q223" s="140">
        <v>0</v>
      </c>
      <c r="R223" s="140">
        <f>Q223*H223</f>
        <v>0</v>
      </c>
      <c r="S223" s="140">
        <v>0</v>
      </c>
      <c r="T223" s="141">
        <f>S223*H223</f>
        <v>0</v>
      </c>
      <c r="AR223" s="142" t="s">
        <v>142</v>
      </c>
      <c r="AT223" s="142" t="s">
        <v>137</v>
      </c>
      <c r="AU223" s="142" t="s">
        <v>143</v>
      </c>
      <c r="AY223" s="16" t="s">
        <v>134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6" t="s">
        <v>143</v>
      </c>
      <c r="BK223" s="143">
        <f>ROUND(I223*H223,2)</f>
        <v>0</v>
      </c>
      <c r="BL223" s="16" t="s">
        <v>142</v>
      </c>
      <c r="BM223" s="142" t="s">
        <v>275</v>
      </c>
    </row>
    <row r="224" spans="2:65" s="1" customFormat="1" ht="33" customHeight="1">
      <c r="B224" s="31"/>
      <c r="C224" s="131" t="s">
        <v>7</v>
      </c>
      <c r="D224" s="131" t="s">
        <v>137</v>
      </c>
      <c r="E224" s="132" t="s">
        <v>276</v>
      </c>
      <c r="F224" s="133" t="s">
        <v>277</v>
      </c>
      <c r="G224" s="134" t="s">
        <v>265</v>
      </c>
      <c r="H224" s="135">
        <v>31.773</v>
      </c>
      <c r="I224" s="136"/>
      <c r="J224" s="137">
        <f>ROUND(I224*H224,2)</f>
        <v>0</v>
      </c>
      <c r="K224" s="133" t="s">
        <v>141</v>
      </c>
      <c r="L224" s="31"/>
      <c r="M224" s="138" t="s">
        <v>1</v>
      </c>
      <c r="N224" s="139" t="s">
        <v>44</v>
      </c>
      <c r="P224" s="140">
        <f>O224*H224</f>
        <v>0</v>
      </c>
      <c r="Q224" s="140">
        <v>0</v>
      </c>
      <c r="R224" s="140">
        <f>Q224*H224</f>
        <v>0</v>
      </c>
      <c r="S224" s="140">
        <v>0</v>
      </c>
      <c r="T224" s="141">
        <f>S224*H224</f>
        <v>0</v>
      </c>
      <c r="AR224" s="142" t="s">
        <v>142</v>
      </c>
      <c r="AT224" s="142" t="s">
        <v>137</v>
      </c>
      <c r="AU224" s="142" t="s">
        <v>143</v>
      </c>
      <c r="AY224" s="16" t="s">
        <v>134</v>
      </c>
      <c r="BE224" s="143">
        <f>IF(N224="základní",J224,0)</f>
        <v>0</v>
      </c>
      <c r="BF224" s="143">
        <f>IF(N224="snížená",J224,0)</f>
        <v>0</v>
      </c>
      <c r="BG224" s="143">
        <f>IF(N224="zákl. přenesená",J224,0)</f>
        <v>0</v>
      </c>
      <c r="BH224" s="143">
        <f>IF(N224="sníž. přenesená",J224,0)</f>
        <v>0</v>
      </c>
      <c r="BI224" s="143">
        <f>IF(N224="nulová",J224,0)</f>
        <v>0</v>
      </c>
      <c r="BJ224" s="16" t="s">
        <v>143</v>
      </c>
      <c r="BK224" s="143">
        <f>ROUND(I224*H224,2)</f>
        <v>0</v>
      </c>
      <c r="BL224" s="16" t="s">
        <v>142</v>
      </c>
      <c r="BM224" s="142" t="s">
        <v>278</v>
      </c>
    </row>
    <row r="225" spans="2:63" s="11" customFormat="1" ht="22.9" customHeight="1">
      <c r="B225" s="119"/>
      <c r="D225" s="120" t="s">
        <v>77</v>
      </c>
      <c r="E225" s="129" t="s">
        <v>279</v>
      </c>
      <c r="F225" s="129" t="s">
        <v>280</v>
      </c>
      <c r="I225" s="122"/>
      <c r="J225" s="130">
        <f>BK225</f>
        <v>0</v>
      </c>
      <c r="L225" s="119"/>
      <c r="M225" s="124"/>
      <c r="P225" s="125">
        <f>P226</f>
        <v>0</v>
      </c>
      <c r="R225" s="125">
        <f>R226</f>
        <v>0</v>
      </c>
      <c r="T225" s="126">
        <f>T226</f>
        <v>0</v>
      </c>
      <c r="AR225" s="120" t="s">
        <v>86</v>
      </c>
      <c r="AT225" s="127" t="s">
        <v>77</v>
      </c>
      <c r="AU225" s="127" t="s">
        <v>86</v>
      </c>
      <c r="AY225" s="120" t="s">
        <v>134</v>
      </c>
      <c r="BK225" s="128">
        <f>BK226</f>
        <v>0</v>
      </c>
    </row>
    <row r="226" spans="2:65" s="1" customFormat="1" ht="21.75" customHeight="1">
      <c r="B226" s="31"/>
      <c r="C226" s="131" t="s">
        <v>281</v>
      </c>
      <c r="D226" s="131" t="s">
        <v>137</v>
      </c>
      <c r="E226" s="132" t="s">
        <v>282</v>
      </c>
      <c r="F226" s="133" t="s">
        <v>283</v>
      </c>
      <c r="G226" s="134" t="s">
        <v>265</v>
      </c>
      <c r="H226" s="135">
        <v>7.328</v>
      </c>
      <c r="I226" s="136"/>
      <c r="J226" s="137">
        <f>ROUND(I226*H226,2)</f>
        <v>0</v>
      </c>
      <c r="K226" s="133" t="s">
        <v>141</v>
      </c>
      <c r="L226" s="31"/>
      <c r="M226" s="138" t="s">
        <v>1</v>
      </c>
      <c r="N226" s="139" t="s">
        <v>44</v>
      </c>
      <c r="P226" s="140">
        <f>O226*H226</f>
        <v>0</v>
      </c>
      <c r="Q226" s="140">
        <v>0</v>
      </c>
      <c r="R226" s="140">
        <f>Q226*H226</f>
        <v>0</v>
      </c>
      <c r="S226" s="140">
        <v>0</v>
      </c>
      <c r="T226" s="141">
        <f>S226*H226</f>
        <v>0</v>
      </c>
      <c r="AR226" s="142" t="s">
        <v>142</v>
      </c>
      <c r="AT226" s="142" t="s">
        <v>137</v>
      </c>
      <c r="AU226" s="142" t="s">
        <v>143</v>
      </c>
      <c r="AY226" s="16" t="s">
        <v>134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6" t="s">
        <v>143</v>
      </c>
      <c r="BK226" s="143">
        <f>ROUND(I226*H226,2)</f>
        <v>0</v>
      </c>
      <c r="BL226" s="16" t="s">
        <v>142</v>
      </c>
      <c r="BM226" s="142" t="s">
        <v>284</v>
      </c>
    </row>
    <row r="227" spans="2:63" s="11" customFormat="1" ht="25.9" customHeight="1">
      <c r="B227" s="119"/>
      <c r="D227" s="120" t="s">
        <v>77</v>
      </c>
      <c r="E227" s="121" t="s">
        <v>285</v>
      </c>
      <c r="F227" s="121" t="s">
        <v>286</v>
      </c>
      <c r="I227" s="122"/>
      <c r="J227" s="123">
        <f>BK227</f>
        <v>0</v>
      </c>
      <c r="L227" s="119"/>
      <c r="M227" s="124"/>
      <c r="P227" s="125">
        <f>P228+P246+P252+P306+P344</f>
        <v>0</v>
      </c>
      <c r="R227" s="125">
        <f>R228+R246+R252+R306+R344</f>
        <v>6.696699179999999</v>
      </c>
      <c r="T227" s="126">
        <f>T228+T246+T252+T306+T344</f>
        <v>28.475483730000004</v>
      </c>
      <c r="AR227" s="120" t="s">
        <v>143</v>
      </c>
      <c r="AT227" s="127" t="s">
        <v>77</v>
      </c>
      <c r="AU227" s="127" t="s">
        <v>78</v>
      </c>
      <c r="AY227" s="120" t="s">
        <v>134</v>
      </c>
      <c r="BK227" s="128">
        <f>BK228+BK246+BK252+BK306+BK344</f>
        <v>0</v>
      </c>
    </row>
    <row r="228" spans="2:63" s="11" customFormat="1" ht="22.9" customHeight="1">
      <c r="B228" s="119"/>
      <c r="D228" s="120" t="s">
        <v>77</v>
      </c>
      <c r="E228" s="129" t="s">
        <v>287</v>
      </c>
      <c r="F228" s="129" t="s">
        <v>288</v>
      </c>
      <c r="I228" s="122"/>
      <c r="J228" s="130">
        <f>BK228</f>
        <v>0</v>
      </c>
      <c r="L228" s="119"/>
      <c r="M228" s="124"/>
      <c r="P228" s="125">
        <f>SUM(P229:P245)</f>
        <v>0</v>
      </c>
      <c r="R228" s="125">
        <f>SUM(R229:R245)</f>
        <v>0.30723</v>
      </c>
      <c r="T228" s="126">
        <f>SUM(T229:T245)</f>
        <v>0</v>
      </c>
      <c r="AR228" s="120" t="s">
        <v>143</v>
      </c>
      <c r="AT228" s="127" t="s">
        <v>77</v>
      </c>
      <c r="AU228" s="127" t="s">
        <v>86</v>
      </c>
      <c r="AY228" s="120" t="s">
        <v>134</v>
      </c>
      <c r="BK228" s="128">
        <f>SUM(BK229:BK245)</f>
        <v>0</v>
      </c>
    </row>
    <row r="229" spans="2:65" s="1" customFormat="1" ht="44.25" customHeight="1">
      <c r="B229" s="31"/>
      <c r="C229" s="131" t="s">
        <v>289</v>
      </c>
      <c r="D229" s="131" t="s">
        <v>137</v>
      </c>
      <c r="E229" s="132" t="s">
        <v>290</v>
      </c>
      <c r="F229" s="133" t="s">
        <v>291</v>
      </c>
      <c r="G229" s="134" t="s">
        <v>140</v>
      </c>
      <c r="H229" s="135">
        <v>25.55</v>
      </c>
      <c r="I229" s="136"/>
      <c r="J229" s="137">
        <f>ROUND(I229*H229,2)</f>
        <v>0</v>
      </c>
      <c r="K229" s="133" t="s">
        <v>1</v>
      </c>
      <c r="L229" s="31"/>
      <c r="M229" s="138" t="s">
        <v>1</v>
      </c>
      <c r="N229" s="139" t="s">
        <v>44</v>
      </c>
      <c r="P229" s="140">
        <f>O229*H229</f>
        <v>0</v>
      </c>
      <c r="Q229" s="140">
        <v>0.0035</v>
      </c>
      <c r="R229" s="140">
        <f>Q229*H229</f>
        <v>0.089425</v>
      </c>
      <c r="S229" s="140">
        <v>0</v>
      </c>
      <c r="T229" s="141">
        <f>S229*H229</f>
        <v>0</v>
      </c>
      <c r="AR229" s="142" t="s">
        <v>250</v>
      </c>
      <c r="AT229" s="142" t="s">
        <v>137</v>
      </c>
      <c r="AU229" s="142" t="s">
        <v>143</v>
      </c>
      <c r="AY229" s="16" t="s">
        <v>134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6" t="s">
        <v>143</v>
      </c>
      <c r="BK229" s="143">
        <f>ROUND(I229*H229,2)</f>
        <v>0</v>
      </c>
      <c r="BL229" s="16" t="s">
        <v>250</v>
      </c>
      <c r="BM229" s="142" t="s">
        <v>292</v>
      </c>
    </row>
    <row r="230" spans="2:51" s="14" customFormat="1" ht="12">
      <c r="B230" s="159"/>
      <c r="D230" s="145" t="s">
        <v>145</v>
      </c>
      <c r="E230" s="160" t="s">
        <v>1</v>
      </c>
      <c r="F230" s="161" t="s">
        <v>159</v>
      </c>
      <c r="H230" s="160" t="s">
        <v>1</v>
      </c>
      <c r="I230" s="162"/>
      <c r="L230" s="159"/>
      <c r="M230" s="163"/>
      <c r="T230" s="164"/>
      <c r="AT230" s="160" t="s">
        <v>145</v>
      </c>
      <c r="AU230" s="160" t="s">
        <v>143</v>
      </c>
      <c r="AV230" s="14" t="s">
        <v>86</v>
      </c>
      <c r="AW230" s="14" t="s">
        <v>33</v>
      </c>
      <c r="AX230" s="14" t="s">
        <v>78</v>
      </c>
      <c r="AY230" s="160" t="s">
        <v>134</v>
      </c>
    </row>
    <row r="231" spans="2:51" s="12" customFormat="1" ht="12">
      <c r="B231" s="144"/>
      <c r="D231" s="145" t="s">
        <v>145</v>
      </c>
      <c r="E231" s="146" t="s">
        <v>1</v>
      </c>
      <c r="F231" s="147" t="s">
        <v>293</v>
      </c>
      <c r="H231" s="148">
        <v>15.61</v>
      </c>
      <c r="I231" s="149"/>
      <c r="L231" s="144"/>
      <c r="M231" s="150"/>
      <c r="T231" s="151"/>
      <c r="AT231" s="146" t="s">
        <v>145</v>
      </c>
      <c r="AU231" s="146" t="s">
        <v>143</v>
      </c>
      <c r="AV231" s="12" t="s">
        <v>143</v>
      </c>
      <c r="AW231" s="12" t="s">
        <v>33</v>
      </c>
      <c r="AX231" s="12" t="s">
        <v>78</v>
      </c>
      <c r="AY231" s="146" t="s">
        <v>134</v>
      </c>
    </row>
    <row r="232" spans="2:51" s="14" customFormat="1" ht="12">
      <c r="B232" s="159"/>
      <c r="D232" s="145" t="s">
        <v>145</v>
      </c>
      <c r="E232" s="160" t="s">
        <v>1</v>
      </c>
      <c r="F232" s="161" t="s">
        <v>163</v>
      </c>
      <c r="H232" s="160" t="s">
        <v>1</v>
      </c>
      <c r="I232" s="162"/>
      <c r="L232" s="159"/>
      <c r="M232" s="163"/>
      <c r="T232" s="164"/>
      <c r="AT232" s="160" t="s">
        <v>145</v>
      </c>
      <c r="AU232" s="160" t="s">
        <v>143</v>
      </c>
      <c r="AV232" s="14" t="s">
        <v>86</v>
      </c>
      <c r="AW232" s="14" t="s">
        <v>33</v>
      </c>
      <c r="AX232" s="14" t="s">
        <v>78</v>
      </c>
      <c r="AY232" s="160" t="s">
        <v>134</v>
      </c>
    </row>
    <row r="233" spans="2:51" s="12" customFormat="1" ht="12">
      <c r="B233" s="144"/>
      <c r="D233" s="145" t="s">
        <v>145</v>
      </c>
      <c r="E233" s="146" t="s">
        <v>1</v>
      </c>
      <c r="F233" s="147" t="s">
        <v>294</v>
      </c>
      <c r="H233" s="148">
        <v>3.44</v>
      </c>
      <c r="I233" s="149"/>
      <c r="L233" s="144"/>
      <c r="M233" s="150"/>
      <c r="T233" s="151"/>
      <c r="AT233" s="146" t="s">
        <v>145</v>
      </c>
      <c r="AU233" s="146" t="s">
        <v>143</v>
      </c>
      <c r="AV233" s="12" t="s">
        <v>143</v>
      </c>
      <c r="AW233" s="12" t="s">
        <v>33</v>
      </c>
      <c r="AX233" s="12" t="s">
        <v>78</v>
      </c>
      <c r="AY233" s="146" t="s">
        <v>134</v>
      </c>
    </row>
    <row r="234" spans="2:51" s="14" customFormat="1" ht="12">
      <c r="B234" s="159"/>
      <c r="D234" s="145" t="s">
        <v>145</v>
      </c>
      <c r="E234" s="160" t="s">
        <v>1</v>
      </c>
      <c r="F234" s="161" t="s">
        <v>167</v>
      </c>
      <c r="H234" s="160" t="s">
        <v>1</v>
      </c>
      <c r="I234" s="162"/>
      <c r="L234" s="159"/>
      <c r="M234" s="163"/>
      <c r="T234" s="164"/>
      <c r="AT234" s="160" t="s">
        <v>145</v>
      </c>
      <c r="AU234" s="160" t="s">
        <v>143</v>
      </c>
      <c r="AV234" s="14" t="s">
        <v>86</v>
      </c>
      <c r="AW234" s="14" t="s">
        <v>33</v>
      </c>
      <c r="AX234" s="14" t="s">
        <v>78</v>
      </c>
      <c r="AY234" s="160" t="s">
        <v>134</v>
      </c>
    </row>
    <row r="235" spans="2:51" s="12" customFormat="1" ht="12">
      <c r="B235" s="144"/>
      <c r="D235" s="145" t="s">
        <v>145</v>
      </c>
      <c r="E235" s="146" t="s">
        <v>1</v>
      </c>
      <c r="F235" s="147" t="s">
        <v>295</v>
      </c>
      <c r="H235" s="148">
        <v>6.5</v>
      </c>
      <c r="I235" s="149"/>
      <c r="L235" s="144"/>
      <c r="M235" s="150"/>
      <c r="T235" s="151"/>
      <c r="AT235" s="146" t="s">
        <v>145</v>
      </c>
      <c r="AU235" s="146" t="s">
        <v>143</v>
      </c>
      <c r="AV235" s="12" t="s">
        <v>143</v>
      </c>
      <c r="AW235" s="12" t="s">
        <v>33</v>
      </c>
      <c r="AX235" s="12" t="s">
        <v>78</v>
      </c>
      <c r="AY235" s="146" t="s">
        <v>134</v>
      </c>
    </row>
    <row r="236" spans="2:51" s="13" customFormat="1" ht="12">
      <c r="B236" s="152"/>
      <c r="D236" s="145" t="s">
        <v>145</v>
      </c>
      <c r="E236" s="153" t="s">
        <v>1</v>
      </c>
      <c r="F236" s="154" t="s">
        <v>148</v>
      </c>
      <c r="H236" s="155">
        <v>25.55</v>
      </c>
      <c r="I236" s="156"/>
      <c r="L236" s="152"/>
      <c r="M236" s="157"/>
      <c r="T236" s="158"/>
      <c r="AT236" s="153" t="s">
        <v>145</v>
      </c>
      <c r="AU236" s="153" t="s">
        <v>143</v>
      </c>
      <c r="AV236" s="13" t="s">
        <v>142</v>
      </c>
      <c r="AW236" s="13" t="s">
        <v>33</v>
      </c>
      <c r="AX236" s="13" t="s">
        <v>86</v>
      </c>
      <c r="AY236" s="153" t="s">
        <v>134</v>
      </c>
    </row>
    <row r="237" spans="2:65" s="1" customFormat="1" ht="44.25" customHeight="1">
      <c r="B237" s="31"/>
      <c r="C237" s="131" t="s">
        <v>296</v>
      </c>
      <c r="D237" s="131" t="s">
        <v>137</v>
      </c>
      <c r="E237" s="132" t="s">
        <v>297</v>
      </c>
      <c r="F237" s="133" t="s">
        <v>298</v>
      </c>
      <c r="G237" s="134" t="s">
        <v>140</v>
      </c>
      <c r="H237" s="135">
        <v>62.23</v>
      </c>
      <c r="I237" s="136"/>
      <c r="J237" s="137">
        <f>ROUND(I237*H237,2)</f>
        <v>0</v>
      </c>
      <c r="K237" s="133" t="s">
        <v>1</v>
      </c>
      <c r="L237" s="31"/>
      <c r="M237" s="138" t="s">
        <v>1</v>
      </c>
      <c r="N237" s="139" t="s">
        <v>44</v>
      </c>
      <c r="P237" s="140">
        <f>O237*H237</f>
        <v>0</v>
      </c>
      <c r="Q237" s="140">
        <v>0.0035</v>
      </c>
      <c r="R237" s="140">
        <f>Q237*H237</f>
        <v>0.217805</v>
      </c>
      <c r="S237" s="140">
        <v>0</v>
      </c>
      <c r="T237" s="141">
        <f>S237*H237</f>
        <v>0</v>
      </c>
      <c r="AR237" s="142" t="s">
        <v>250</v>
      </c>
      <c r="AT237" s="142" t="s">
        <v>137</v>
      </c>
      <c r="AU237" s="142" t="s">
        <v>143</v>
      </c>
      <c r="AY237" s="16" t="s">
        <v>134</v>
      </c>
      <c r="BE237" s="143">
        <f>IF(N237="základní",J237,0)</f>
        <v>0</v>
      </c>
      <c r="BF237" s="143">
        <f>IF(N237="snížená",J237,0)</f>
        <v>0</v>
      </c>
      <c r="BG237" s="143">
        <f>IF(N237="zákl. přenesená",J237,0)</f>
        <v>0</v>
      </c>
      <c r="BH237" s="143">
        <f>IF(N237="sníž. přenesená",J237,0)</f>
        <v>0</v>
      </c>
      <c r="BI237" s="143">
        <f>IF(N237="nulová",J237,0)</f>
        <v>0</v>
      </c>
      <c r="BJ237" s="16" t="s">
        <v>143</v>
      </c>
      <c r="BK237" s="143">
        <f>ROUND(I237*H237,2)</f>
        <v>0</v>
      </c>
      <c r="BL237" s="16" t="s">
        <v>250</v>
      </c>
      <c r="BM237" s="142" t="s">
        <v>299</v>
      </c>
    </row>
    <row r="238" spans="2:51" s="14" customFormat="1" ht="12">
      <c r="B238" s="159"/>
      <c r="D238" s="145" t="s">
        <v>145</v>
      </c>
      <c r="E238" s="160" t="s">
        <v>1</v>
      </c>
      <c r="F238" s="161" t="s">
        <v>159</v>
      </c>
      <c r="H238" s="160" t="s">
        <v>1</v>
      </c>
      <c r="I238" s="162"/>
      <c r="L238" s="159"/>
      <c r="M238" s="163"/>
      <c r="T238" s="164"/>
      <c r="AT238" s="160" t="s">
        <v>145</v>
      </c>
      <c r="AU238" s="160" t="s">
        <v>143</v>
      </c>
      <c r="AV238" s="14" t="s">
        <v>86</v>
      </c>
      <c r="AW238" s="14" t="s">
        <v>33</v>
      </c>
      <c r="AX238" s="14" t="s">
        <v>78</v>
      </c>
      <c r="AY238" s="160" t="s">
        <v>134</v>
      </c>
    </row>
    <row r="239" spans="2:51" s="12" customFormat="1" ht="12">
      <c r="B239" s="144"/>
      <c r="D239" s="145" t="s">
        <v>145</v>
      </c>
      <c r="E239" s="146" t="s">
        <v>1</v>
      </c>
      <c r="F239" s="147" t="s">
        <v>300</v>
      </c>
      <c r="H239" s="148">
        <v>35.91</v>
      </c>
      <c r="I239" s="149"/>
      <c r="L239" s="144"/>
      <c r="M239" s="150"/>
      <c r="T239" s="151"/>
      <c r="AT239" s="146" t="s">
        <v>145</v>
      </c>
      <c r="AU239" s="146" t="s">
        <v>143</v>
      </c>
      <c r="AV239" s="12" t="s">
        <v>143</v>
      </c>
      <c r="AW239" s="12" t="s">
        <v>33</v>
      </c>
      <c r="AX239" s="12" t="s">
        <v>78</v>
      </c>
      <c r="AY239" s="146" t="s">
        <v>134</v>
      </c>
    </row>
    <row r="240" spans="2:51" s="14" customFormat="1" ht="12">
      <c r="B240" s="159"/>
      <c r="D240" s="145" t="s">
        <v>145</v>
      </c>
      <c r="E240" s="160" t="s">
        <v>1</v>
      </c>
      <c r="F240" s="161" t="s">
        <v>163</v>
      </c>
      <c r="H240" s="160" t="s">
        <v>1</v>
      </c>
      <c r="I240" s="162"/>
      <c r="L240" s="159"/>
      <c r="M240" s="163"/>
      <c r="T240" s="164"/>
      <c r="AT240" s="160" t="s">
        <v>145</v>
      </c>
      <c r="AU240" s="160" t="s">
        <v>143</v>
      </c>
      <c r="AV240" s="14" t="s">
        <v>86</v>
      </c>
      <c r="AW240" s="14" t="s">
        <v>33</v>
      </c>
      <c r="AX240" s="14" t="s">
        <v>78</v>
      </c>
      <c r="AY240" s="160" t="s">
        <v>134</v>
      </c>
    </row>
    <row r="241" spans="2:51" s="12" customFormat="1" ht="12">
      <c r="B241" s="144"/>
      <c r="D241" s="145" t="s">
        <v>145</v>
      </c>
      <c r="E241" s="146" t="s">
        <v>1</v>
      </c>
      <c r="F241" s="147" t="s">
        <v>301</v>
      </c>
      <c r="H241" s="148">
        <v>9.12</v>
      </c>
      <c r="I241" s="149"/>
      <c r="L241" s="144"/>
      <c r="M241" s="150"/>
      <c r="T241" s="151"/>
      <c r="AT241" s="146" t="s">
        <v>145</v>
      </c>
      <c r="AU241" s="146" t="s">
        <v>143</v>
      </c>
      <c r="AV241" s="12" t="s">
        <v>143</v>
      </c>
      <c r="AW241" s="12" t="s">
        <v>33</v>
      </c>
      <c r="AX241" s="12" t="s">
        <v>78</v>
      </c>
      <c r="AY241" s="146" t="s">
        <v>134</v>
      </c>
    </row>
    <row r="242" spans="2:51" s="14" customFormat="1" ht="12">
      <c r="B242" s="159"/>
      <c r="D242" s="145" t="s">
        <v>145</v>
      </c>
      <c r="E242" s="160" t="s">
        <v>1</v>
      </c>
      <c r="F242" s="161" t="s">
        <v>167</v>
      </c>
      <c r="H242" s="160" t="s">
        <v>1</v>
      </c>
      <c r="I242" s="162"/>
      <c r="L242" s="159"/>
      <c r="M242" s="163"/>
      <c r="T242" s="164"/>
      <c r="AT242" s="160" t="s">
        <v>145</v>
      </c>
      <c r="AU242" s="160" t="s">
        <v>143</v>
      </c>
      <c r="AV242" s="14" t="s">
        <v>86</v>
      </c>
      <c r="AW242" s="14" t="s">
        <v>33</v>
      </c>
      <c r="AX242" s="14" t="s">
        <v>78</v>
      </c>
      <c r="AY242" s="160" t="s">
        <v>134</v>
      </c>
    </row>
    <row r="243" spans="2:51" s="12" customFormat="1" ht="12">
      <c r="B243" s="144"/>
      <c r="D243" s="145" t="s">
        <v>145</v>
      </c>
      <c r="E243" s="146" t="s">
        <v>1</v>
      </c>
      <c r="F243" s="147" t="s">
        <v>302</v>
      </c>
      <c r="H243" s="148">
        <v>17.2</v>
      </c>
      <c r="I243" s="149"/>
      <c r="L243" s="144"/>
      <c r="M243" s="150"/>
      <c r="T243" s="151"/>
      <c r="AT243" s="146" t="s">
        <v>145</v>
      </c>
      <c r="AU243" s="146" t="s">
        <v>143</v>
      </c>
      <c r="AV243" s="12" t="s">
        <v>143</v>
      </c>
      <c r="AW243" s="12" t="s">
        <v>33</v>
      </c>
      <c r="AX243" s="12" t="s">
        <v>78</v>
      </c>
      <c r="AY243" s="146" t="s">
        <v>134</v>
      </c>
    </row>
    <row r="244" spans="2:51" s="13" customFormat="1" ht="12">
      <c r="B244" s="152"/>
      <c r="D244" s="145" t="s">
        <v>145</v>
      </c>
      <c r="E244" s="153" t="s">
        <v>1</v>
      </c>
      <c r="F244" s="154" t="s">
        <v>148</v>
      </c>
      <c r="H244" s="155">
        <v>62.23</v>
      </c>
      <c r="I244" s="156"/>
      <c r="L244" s="152"/>
      <c r="M244" s="157"/>
      <c r="T244" s="158"/>
      <c r="AT244" s="153" t="s">
        <v>145</v>
      </c>
      <c r="AU244" s="153" t="s">
        <v>143</v>
      </c>
      <c r="AV244" s="13" t="s">
        <v>142</v>
      </c>
      <c r="AW244" s="13" t="s">
        <v>33</v>
      </c>
      <c r="AX244" s="13" t="s">
        <v>86</v>
      </c>
      <c r="AY244" s="153" t="s">
        <v>134</v>
      </c>
    </row>
    <row r="245" spans="2:65" s="1" customFormat="1" ht="33" customHeight="1">
      <c r="B245" s="31"/>
      <c r="C245" s="131" t="s">
        <v>303</v>
      </c>
      <c r="D245" s="131" t="s">
        <v>137</v>
      </c>
      <c r="E245" s="132" t="s">
        <v>304</v>
      </c>
      <c r="F245" s="133" t="s">
        <v>305</v>
      </c>
      <c r="G245" s="134" t="s">
        <v>306</v>
      </c>
      <c r="H245" s="165"/>
      <c r="I245" s="136"/>
      <c r="J245" s="137">
        <f>ROUND(I245*H245,2)</f>
        <v>0</v>
      </c>
      <c r="K245" s="133" t="s">
        <v>141</v>
      </c>
      <c r="L245" s="31"/>
      <c r="M245" s="138" t="s">
        <v>1</v>
      </c>
      <c r="N245" s="139" t="s">
        <v>44</v>
      </c>
      <c r="P245" s="140">
        <f>O245*H245</f>
        <v>0</v>
      </c>
      <c r="Q245" s="140">
        <v>0</v>
      </c>
      <c r="R245" s="140">
        <f>Q245*H245</f>
        <v>0</v>
      </c>
      <c r="S245" s="140">
        <v>0</v>
      </c>
      <c r="T245" s="141">
        <f>S245*H245</f>
        <v>0</v>
      </c>
      <c r="AR245" s="142" t="s">
        <v>250</v>
      </c>
      <c r="AT245" s="142" t="s">
        <v>137</v>
      </c>
      <c r="AU245" s="142" t="s">
        <v>143</v>
      </c>
      <c r="AY245" s="16" t="s">
        <v>134</v>
      </c>
      <c r="BE245" s="143">
        <f>IF(N245="základní",J245,0)</f>
        <v>0</v>
      </c>
      <c r="BF245" s="143">
        <f>IF(N245="snížená",J245,0)</f>
        <v>0</v>
      </c>
      <c r="BG245" s="143">
        <f>IF(N245="zákl. přenesená",J245,0)</f>
        <v>0</v>
      </c>
      <c r="BH245" s="143">
        <f>IF(N245="sníž. přenesená",J245,0)</f>
        <v>0</v>
      </c>
      <c r="BI245" s="143">
        <f>IF(N245="nulová",J245,0)</f>
        <v>0</v>
      </c>
      <c r="BJ245" s="16" t="s">
        <v>143</v>
      </c>
      <c r="BK245" s="143">
        <f>ROUND(I245*H245,2)</f>
        <v>0</v>
      </c>
      <c r="BL245" s="16" t="s">
        <v>250</v>
      </c>
      <c r="BM245" s="142" t="s">
        <v>307</v>
      </c>
    </row>
    <row r="246" spans="2:63" s="11" customFormat="1" ht="22.9" customHeight="1">
      <c r="B246" s="119"/>
      <c r="D246" s="120" t="s">
        <v>77</v>
      </c>
      <c r="E246" s="129" t="s">
        <v>308</v>
      </c>
      <c r="F246" s="129" t="s">
        <v>309</v>
      </c>
      <c r="I246" s="122"/>
      <c r="J246" s="130">
        <f>BK246</f>
        <v>0</v>
      </c>
      <c r="L246" s="119"/>
      <c r="M246" s="124"/>
      <c r="P246" s="125">
        <f>SUM(P247:P251)</f>
        <v>0</v>
      </c>
      <c r="R246" s="125">
        <f>SUM(R247:R251)</f>
        <v>0.2576685</v>
      </c>
      <c r="T246" s="126">
        <f>SUM(T247:T251)</f>
        <v>0</v>
      </c>
      <c r="AR246" s="120" t="s">
        <v>143</v>
      </c>
      <c r="AT246" s="127" t="s">
        <v>77</v>
      </c>
      <c r="AU246" s="127" t="s">
        <v>86</v>
      </c>
      <c r="AY246" s="120" t="s">
        <v>134</v>
      </c>
      <c r="BK246" s="128">
        <f>SUM(BK247:BK251)</f>
        <v>0</v>
      </c>
    </row>
    <row r="247" spans="2:65" s="1" customFormat="1" ht="24.2" customHeight="1">
      <c r="B247" s="31"/>
      <c r="C247" s="131" t="s">
        <v>310</v>
      </c>
      <c r="D247" s="131" t="s">
        <v>137</v>
      </c>
      <c r="E247" s="132" t="s">
        <v>311</v>
      </c>
      <c r="F247" s="133" t="s">
        <v>312</v>
      </c>
      <c r="G247" s="134" t="s">
        <v>217</v>
      </c>
      <c r="H247" s="135">
        <v>19.95</v>
      </c>
      <c r="I247" s="136"/>
      <c r="J247" s="137">
        <f>ROUND(I247*H247,2)</f>
        <v>0</v>
      </c>
      <c r="K247" s="133" t="s">
        <v>141</v>
      </c>
      <c r="L247" s="31"/>
      <c r="M247" s="138" t="s">
        <v>1</v>
      </c>
      <c r="N247" s="139" t="s">
        <v>44</v>
      </c>
      <c r="P247" s="140">
        <f>O247*H247</f>
        <v>0</v>
      </c>
      <c r="Q247" s="140">
        <v>0.00515</v>
      </c>
      <c r="R247" s="140">
        <f>Q247*H247</f>
        <v>0.1027425</v>
      </c>
      <c r="S247" s="140">
        <v>0</v>
      </c>
      <c r="T247" s="141">
        <f>S247*H247</f>
        <v>0</v>
      </c>
      <c r="AR247" s="142" t="s">
        <v>250</v>
      </c>
      <c r="AT247" s="142" t="s">
        <v>137</v>
      </c>
      <c r="AU247" s="142" t="s">
        <v>143</v>
      </c>
      <c r="AY247" s="16" t="s">
        <v>134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6" t="s">
        <v>143</v>
      </c>
      <c r="BK247" s="143">
        <f>ROUND(I247*H247,2)</f>
        <v>0</v>
      </c>
      <c r="BL247" s="16" t="s">
        <v>250</v>
      </c>
      <c r="BM247" s="142" t="s">
        <v>313</v>
      </c>
    </row>
    <row r="248" spans="2:51" s="12" customFormat="1" ht="12">
      <c r="B248" s="144"/>
      <c r="D248" s="145" t="s">
        <v>145</v>
      </c>
      <c r="E248" s="146" t="s">
        <v>1</v>
      </c>
      <c r="F248" s="147" t="s">
        <v>226</v>
      </c>
      <c r="H248" s="148">
        <v>19.95</v>
      </c>
      <c r="I248" s="149"/>
      <c r="L248" s="144"/>
      <c r="M248" s="150"/>
      <c r="T248" s="151"/>
      <c r="AT248" s="146" t="s">
        <v>145</v>
      </c>
      <c r="AU248" s="146" t="s">
        <v>143</v>
      </c>
      <c r="AV248" s="12" t="s">
        <v>143</v>
      </c>
      <c r="AW248" s="12" t="s">
        <v>33</v>
      </c>
      <c r="AX248" s="12" t="s">
        <v>86</v>
      </c>
      <c r="AY248" s="146" t="s">
        <v>134</v>
      </c>
    </row>
    <row r="249" spans="2:65" s="1" customFormat="1" ht="24.2" customHeight="1">
      <c r="B249" s="31"/>
      <c r="C249" s="131" t="s">
        <v>314</v>
      </c>
      <c r="D249" s="131" t="s">
        <v>137</v>
      </c>
      <c r="E249" s="132" t="s">
        <v>315</v>
      </c>
      <c r="F249" s="133" t="s">
        <v>316</v>
      </c>
      <c r="G249" s="134" t="s">
        <v>217</v>
      </c>
      <c r="H249" s="135">
        <v>17.1</v>
      </c>
      <c r="I249" s="136"/>
      <c r="J249" s="137">
        <f>ROUND(I249*H249,2)</f>
        <v>0</v>
      </c>
      <c r="K249" s="133" t="s">
        <v>141</v>
      </c>
      <c r="L249" s="31"/>
      <c r="M249" s="138" t="s">
        <v>1</v>
      </c>
      <c r="N249" s="139" t="s">
        <v>44</v>
      </c>
      <c r="P249" s="140">
        <f>O249*H249</f>
        <v>0</v>
      </c>
      <c r="Q249" s="140">
        <v>0.00906</v>
      </c>
      <c r="R249" s="140">
        <f>Q249*H249</f>
        <v>0.154926</v>
      </c>
      <c r="S249" s="140">
        <v>0</v>
      </c>
      <c r="T249" s="141">
        <f>S249*H249</f>
        <v>0</v>
      </c>
      <c r="AR249" s="142" t="s">
        <v>250</v>
      </c>
      <c r="AT249" s="142" t="s">
        <v>137</v>
      </c>
      <c r="AU249" s="142" t="s">
        <v>143</v>
      </c>
      <c r="AY249" s="16" t="s">
        <v>134</v>
      </c>
      <c r="BE249" s="143">
        <f>IF(N249="základní",J249,0)</f>
        <v>0</v>
      </c>
      <c r="BF249" s="143">
        <f>IF(N249="snížená",J249,0)</f>
        <v>0</v>
      </c>
      <c r="BG249" s="143">
        <f>IF(N249="zákl. přenesená",J249,0)</f>
        <v>0</v>
      </c>
      <c r="BH249" s="143">
        <f>IF(N249="sníž. přenesená",J249,0)</f>
        <v>0</v>
      </c>
      <c r="BI249" s="143">
        <f>IF(N249="nulová",J249,0)</f>
        <v>0</v>
      </c>
      <c r="BJ249" s="16" t="s">
        <v>143</v>
      </c>
      <c r="BK249" s="143">
        <f>ROUND(I249*H249,2)</f>
        <v>0</v>
      </c>
      <c r="BL249" s="16" t="s">
        <v>250</v>
      </c>
      <c r="BM249" s="142" t="s">
        <v>317</v>
      </c>
    </row>
    <row r="250" spans="2:51" s="12" customFormat="1" ht="12">
      <c r="B250" s="144"/>
      <c r="D250" s="145" t="s">
        <v>145</v>
      </c>
      <c r="E250" s="146" t="s">
        <v>1</v>
      </c>
      <c r="F250" s="147" t="s">
        <v>318</v>
      </c>
      <c r="H250" s="148">
        <v>17.1</v>
      </c>
      <c r="I250" s="149"/>
      <c r="L250" s="144"/>
      <c r="M250" s="150"/>
      <c r="T250" s="151"/>
      <c r="AT250" s="146" t="s">
        <v>145</v>
      </c>
      <c r="AU250" s="146" t="s">
        <v>143</v>
      </c>
      <c r="AV250" s="12" t="s">
        <v>143</v>
      </c>
      <c r="AW250" s="12" t="s">
        <v>33</v>
      </c>
      <c r="AX250" s="12" t="s">
        <v>86</v>
      </c>
      <c r="AY250" s="146" t="s">
        <v>134</v>
      </c>
    </row>
    <row r="251" spans="2:65" s="1" customFormat="1" ht="24.2" customHeight="1">
      <c r="B251" s="31"/>
      <c r="C251" s="131" t="s">
        <v>319</v>
      </c>
      <c r="D251" s="131" t="s">
        <v>137</v>
      </c>
      <c r="E251" s="132" t="s">
        <v>320</v>
      </c>
      <c r="F251" s="133" t="s">
        <v>321</v>
      </c>
      <c r="G251" s="134" t="s">
        <v>306</v>
      </c>
      <c r="H251" s="165"/>
      <c r="I251" s="136"/>
      <c r="J251" s="137">
        <f>ROUND(I251*H251,2)</f>
        <v>0</v>
      </c>
      <c r="K251" s="133" t="s">
        <v>141</v>
      </c>
      <c r="L251" s="31"/>
      <c r="M251" s="138" t="s">
        <v>1</v>
      </c>
      <c r="N251" s="139" t="s">
        <v>44</v>
      </c>
      <c r="P251" s="140">
        <f>O251*H251</f>
        <v>0</v>
      </c>
      <c r="Q251" s="140">
        <v>0</v>
      </c>
      <c r="R251" s="140">
        <f>Q251*H251</f>
        <v>0</v>
      </c>
      <c r="S251" s="140">
        <v>0</v>
      </c>
      <c r="T251" s="141">
        <f>S251*H251</f>
        <v>0</v>
      </c>
      <c r="AR251" s="142" t="s">
        <v>250</v>
      </c>
      <c r="AT251" s="142" t="s">
        <v>137</v>
      </c>
      <c r="AU251" s="142" t="s">
        <v>143</v>
      </c>
      <c r="AY251" s="16" t="s">
        <v>134</v>
      </c>
      <c r="BE251" s="143">
        <f>IF(N251="základní",J251,0)</f>
        <v>0</v>
      </c>
      <c r="BF251" s="143">
        <f>IF(N251="snížená",J251,0)</f>
        <v>0</v>
      </c>
      <c r="BG251" s="143">
        <f>IF(N251="zákl. přenesená",J251,0)</f>
        <v>0</v>
      </c>
      <c r="BH251" s="143">
        <f>IF(N251="sníž. přenesená",J251,0)</f>
        <v>0</v>
      </c>
      <c r="BI251" s="143">
        <f>IF(N251="nulová",J251,0)</f>
        <v>0</v>
      </c>
      <c r="BJ251" s="16" t="s">
        <v>143</v>
      </c>
      <c r="BK251" s="143">
        <f>ROUND(I251*H251,2)</f>
        <v>0</v>
      </c>
      <c r="BL251" s="16" t="s">
        <v>250</v>
      </c>
      <c r="BM251" s="142" t="s">
        <v>322</v>
      </c>
    </row>
    <row r="252" spans="2:63" s="11" customFormat="1" ht="22.9" customHeight="1">
      <c r="B252" s="119"/>
      <c r="D252" s="120" t="s">
        <v>77</v>
      </c>
      <c r="E252" s="129" t="s">
        <v>323</v>
      </c>
      <c r="F252" s="129" t="s">
        <v>324</v>
      </c>
      <c r="I252" s="122"/>
      <c r="J252" s="130">
        <f>BK252</f>
        <v>0</v>
      </c>
      <c r="L252" s="119"/>
      <c r="M252" s="124"/>
      <c r="P252" s="125">
        <f>SUM(P253:P305)</f>
        <v>0</v>
      </c>
      <c r="R252" s="125">
        <f>SUM(R253:R305)</f>
        <v>0.5323962999999999</v>
      </c>
      <c r="T252" s="126">
        <f>SUM(T253:T305)</f>
        <v>1.7307598</v>
      </c>
      <c r="AR252" s="120" t="s">
        <v>143</v>
      </c>
      <c r="AT252" s="127" t="s">
        <v>77</v>
      </c>
      <c r="AU252" s="127" t="s">
        <v>86</v>
      </c>
      <c r="AY252" s="120" t="s">
        <v>134</v>
      </c>
      <c r="BK252" s="128">
        <f>SUM(BK253:BK305)</f>
        <v>0</v>
      </c>
    </row>
    <row r="253" spans="2:65" s="1" customFormat="1" ht="16.5" customHeight="1">
      <c r="B253" s="31"/>
      <c r="C253" s="131" t="s">
        <v>325</v>
      </c>
      <c r="D253" s="131" t="s">
        <v>137</v>
      </c>
      <c r="E253" s="132" t="s">
        <v>326</v>
      </c>
      <c r="F253" s="133" t="s">
        <v>327</v>
      </c>
      <c r="G253" s="134" t="s">
        <v>140</v>
      </c>
      <c r="H253" s="135">
        <v>20.54</v>
      </c>
      <c r="I253" s="136"/>
      <c r="J253" s="137">
        <f>ROUND(I253*H253,2)</f>
        <v>0</v>
      </c>
      <c r="K253" s="133" t="s">
        <v>141</v>
      </c>
      <c r="L253" s="31"/>
      <c r="M253" s="138" t="s">
        <v>1</v>
      </c>
      <c r="N253" s="139" t="s">
        <v>44</v>
      </c>
      <c r="P253" s="140">
        <f>O253*H253</f>
        <v>0</v>
      </c>
      <c r="Q253" s="140">
        <v>0.0003</v>
      </c>
      <c r="R253" s="140">
        <f>Q253*H253</f>
        <v>0.006161999999999999</v>
      </c>
      <c r="S253" s="140">
        <v>0</v>
      </c>
      <c r="T253" s="141">
        <f>S253*H253</f>
        <v>0</v>
      </c>
      <c r="AR253" s="142" t="s">
        <v>250</v>
      </c>
      <c r="AT253" s="142" t="s">
        <v>137</v>
      </c>
      <c r="AU253" s="142" t="s">
        <v>143</v>
      </c>
      <c r="AY253" s="16" t="s">
        <v>134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6" t="s">
        <v>143</v>
      </c>
      <c r="BK253" s="143">
        <f>ROUND(I253*H253,2)</f>
        <v>0</v>
      </c>
      <c r="BL253" s="16" t="s">
        <v>250</v>
      </c>
      <c r="BM253" s="142" t="s">
        <v>328</v>
      </c>
    </row>
    <row r="254" spans="2:51" s="12" customFormat="1" ht="12">
      <c r="B254" s="144"/>
      <c r="D254" s="145" t="s">
        <v>145</v>
      </c>
      <c r="E254" s="146" t="s">
        <v>1</v>
      </c>
      <c r="F254" s="147" t="s">
        <v>329</v>
      </c>
      <c r="H254" s="148">
        <v>20.54</v>
      </c>
      <c r="I254" s="149"/>
      <c r="L254" s="144"/>
      <c r="M254" s="150"/>
      <c r="T254" s="151"/>
      <c r="AT254" s="146" t="s">
        <v>145</v>
      </c>
      <c r="AU254" s="146" t="s">
        <v>143</v>
      </c>
      <c r="AV254" s="12" t="s">
        <v>143</v>
      </c>
      <c r="AW254" s="12" t="s">
        <v>33</v>
      </c>
      <c r="AX254" s="12" t="s">
        <v>86</v>
      </c>
      <c r="AY254" s="146" t="s">
        <v>134</v>
      </c>
    </row>
    <row r="255" spans="2:65" s="1" customFormat="1" ht="24.2" customHeight="1">
      <c r="B255" s="31"/>
      <c r="C255" s="131" t="s">
        <v>330</v>
      </c>
      <c r="D255" s="131" t="s">
        <v>137</v>
      </c>
      <c r="E255" s="132" t="s">
        <v>331</v>
      </c>
      <c r="F255" s="133" t="s">
        <v>332</v>
      </c>
      <c r="G255" s="134" t="s">
        <v>140</v>
      </c>
      <c r="H255" s="135">
        <v>3.45</v>
      </c>
      <c r="I255" s="136"/>
      <c r="J255" s="137">
        <f>ROUND(I255*H255,2)</f>
        <v>0</v>
      </c>
      <c r="K255" s="133" t="s">
        <v>141</v>
      </c>
      <c r="L255" s="31"/>
      <c r="M255" s="138" t="s">
        <v>1</v>
      </c>
      <c r="N255" s="139" t="s">
        <v>44</v>
      </c>
      <c r="P255" s="140">
        <f>O255*H255</f>
        <v>0</v>
      </c>
      <c r="Q255" s="140">
        <v>0.015</v>
      </c>
      <c r="R255" s="140">
        <f>Q255*H255</f>
        <v>0.05175</v>
      </c>
      <c r="S255" s="140">
        <v>0</v>
      </c>
      <c r="T255" s="141">
        <f>S255*H255</f>
        <v>0</v>
      </c>
      <c r="AR255" s="142" t="s">
        <v>250</v>
      </c>
      <c r="AT255" s="142" t="s">
        <v>137</v>
      </c>
      <c r="AU255" s="142" t="s">
        <v>143</v>
      </c>
      <c r="AY255" s="16" t="s">
        <v>134</v>
      </c>
      <c r="BE255" s="143">
        <f>IF(N255="základní",J255,0)</f>
        <v>0</v>
      </c>
      <c r="BF255" s="143">
        <f>IF(N255="snížená",J255,0)</f>
        <v>0</v>
      </c>
      <c r="BG255" s="143">
        <f>IF(N255="zákl. přenesená",J255,0)</f>
        <v>0</v>
      </c>
      <c r="BH255" s="143">
        <f>IF(N255="sníž. přenesená",J255,0)</f>
        <v>0</v>
      </c>
      <c r="BI255" s="143">
        <f>IF(N255="nulová",J255,0)</f>
        <v>0</v>
      </c>
      <c r="BJ255" s="16" t="s">
        <v>143</v>
      </c>
      <c r="BK255" s="143">
        <f>ROUND(I255*H255,2)</f>
        <v>0</v>
      </c>
      <c r="BL255" s="16" t="s">
        <v>250</v>
      </c>
      <c r="BM255" s="142" t="s">
        <v>333</v>
      </c>
    </row>
    <row r="256" spans="2:51" s="12" customFormat="1" ht="12">
      <c r="B256" s="144"/>
      <c r="D256" s="145" t="s">
        <v>145</v>
      </c>
      <c r="E256" s="146" t="s">
        <v>1</v>
      </c>
      <c r="F256" s="147" t="s">
        <v>334</v>
      </c>
      <c r="H256" s="148">
        <v>3.45</v>
      </c>
      <c r="I256" s="149"/>
      <c r="L256" s="144"/>
      <c r="M256" s="150"/>
      <c r="T256" s="151"/>
      <c r="AT256" s="146" t="s">
        <v>145</v>
      </c>
      <c r="AU256" s="146" t="s">
        <v>143</v>
      </c>
      <c r="AV256" s="12" t="s">
        <v>143</v>
      </c>
      <c r="AW256" s="12" t="s">
        <v>33</v>
      </c>
      <c r="AX256" s="12" t="s">
        <v>86</v>
      </c>
      <c r="AY256" s="146" t="s">
        <v>134</v>
      </c>
    </row>
    <row r="257" spans="2:65" s="1" customFormat="1" ht="24.2" customHeight="1">
      <c r="B257" s="31"/>
      <c r="C257" s="131" t="s">
        <v>335</v>
      </c>
      <c r="D257" s="131" t="s">
        <v>137</v>
      </c>
      <c r="E257" s="132" t="s">
        <v>336</v>
      </c>
      <c r="F257" s="133" t="s">
        <v>337</v>
      </c>
      <c r="G257" s="134" t="s">
        <v>217</v>
      </c>
      <c r="H257" s="135">
        <v>34.5</v>
      </c>
      <c r="I257" s="136"/>
      <c r="J257" s="137">
        <f>ROUND(I257*H257,2)</f>
        <v>0</v>
      </c>
      <c r="K257" s="133" t="s">
        <v>141</v>
      </c>
      <c r="L257" s="31"/>
      <c r="M257" s="138" t="s">
        <v>1</v>
      </c>
      <c r="N257" s="139" t="s">
        <v>44</v>
      </c>
      <c r="P257" s="140">
        <f>O257*H257</f>
        <v>0</v>
      </c>
      <c r="Q257" s="140">
        <v>0</v>
      </c>
      <c r="R257" s="140">
        <f>Q257*H257</f>
        <v>0</v>
      </c>
      <c r="S257" s="140">
        <v>0.01174</v>
      </c>
      <c r="T257" s="141">
        <f>S257*H257</f>
        <v>0.40503</v>
      </c>
      <c r="AR257" s="142" t="s">
        <v>250</v>
      </c>
      <c r="AT257" s="142" t="s">
        <v>137</v>
      </c>
      <c r="AU257" s="142" t="s">
        <v>143</v>
      </c>
      <c r="AY257" s="16" t="s">
        <v>134</v>
      </c>
      <c r="BE257" s="143">
        <f>IF(N257="základní",J257,0)</f>
        <v>0</v>
      </c>
      <c r="BF257" s="143">
        <f>IF(N257="snížená",J257,0)</f>
        <v>0</v>
      </c>
      <c r="BG257" s="143">
        <f>IF(N257="zákl. přenesená",J257,0)</f>
        <v>0</v>
      </c>
      <c r="BH257" s="143">
        <f>IF(N257="sníž. přenesená",J257,0)</f>
        <v>0</v>
      </c>
      <c r="BI257" s="143">
        <f>IF(N257="nulová",J257,0)</f>
        <v>0</v>
      </c>
      <c r="BJ257" s="16" t="s">
        <v>143</v>
      </c>
      <c r="BK257" s="143">
        <f>ROUND(I257*H257,2)</f>
        <v>0</v>
      </c>
      <c r="BL257" s="16" t="s">
        <v>250</v>
      </c>
      <c r="BM257" s="142" t="s">
        <v>338</v>
      </c>
    </row>
    <row r="258" spans="2:51" s="14" customFormat="1" ht="12">
      <c r="B258" s="159"/>
      <c r="D258" s="145" t="s">
        <v>145</v>
      </c>
      <c r="E258" s="160" t="s">
        <v>1</v>
      </c>
      <c r="F258" s="161" t="s">
        <v>159</v>
      </c>
      <c r="H258" s="160" t="s">
        <v>1</v>
      </c>
      <c r="I258" s="162"/>
      <c r="L258" s="159"/>
      <c r="M258" s="163"/>
      <c r="T258" s="164"/>
      <c r="AT258" s="160" t="s">
        <v>145</v>
      </c>
      <c r="AU258" s="160" t="s">
        <v>143</v>
      </c>
      <c r="AV258" s="14" t="s">
        <v>86</v>
      </c>
      <c r="AW258" s="14" t="s">
        <v>33</v>
      </c>
      <c r="AX258" s="14" t="s">
        <v>78</v>
      </c>
      <c r="AY258" s="160" t="s">
        <v>134</v>
      </c>
    </row>
    <row r="259" spans="2:51" s="12" customFormat="1" ht="12">
      <c r="B259" s="144"/>
      <c r="D259" s="145" t="s">
        <v>145</v>
      </c>
      <c r="E259" s="146" t="s">
        <v>1</v>
      </c>
      <c r="F259" s="147" t="s">
        <v>339</v>
      </c>
      <c r="H259" s="148">
        <v>18.9</v>
      </c>
      <c r="I259" s="149"/>
      <c r="L259" s="144"/>
      <c r="M259" s="150"/>
      <c r="T259" s="151"/>
      <c r="AT259" s="146" t="s">
        <v>145</v>
      </c>
      <c r="AU259" s="146" t="s">
        <v>143</v>
      </c>
      <c r="AV259" s="12" t="s">
        <v>143</v>
      </c>
      <c r="AW259" s="12" t="s">
        <v>33</v>
      </c>
      <c r="AX259" s="12" t="s">
        <v>78</v>
      </c>
      <c r="AY259" s="146" t="s">
        <v>134</v>
      </c>
    </row>
    <row r="260" spans="2:51" s="14" customFormat="1" ht="12">
      <c r="B260" s="159"/>
      <c r="D260" s="145" t="s">
        <v>145</v>
      </c>
      <c r="E260" s="160" t="s">
        <v>1</v>
      </c>
      <c r="F260" s="161" t="s">
        <v>163</v>
      </c>
      <c r="H260" s="160" t="s">
        <v>1</v>
      </c>
      <c r="I260" s="162"/>
      <c r="L260" s="159"/>
      <c r="M260" s="163"/>
      <c r="T260" s="164"/>
      <c r="AT260" s="160" t="s">
        <v>145</v>
      </c>
      <c r="AU260" s="160" t="s">
        <v>143</v>
      </c>
      <c r="AV260" s="14" t="s">
        <v>86</v>
      </c>
      <c r="AW260" s="14" t="s">
        <v>33</v>
      </c>
      <c r="AX260" s="14" t="s">
        <v>78</v>
      </c>
      <c r="AY260" s="160" t="s">
        <v>134</v>
      </c>
    </row>
    <row r="261" spans="2:51" s="12" customFormat="1" ht="12">
      <c r="B261" s="144"/>
      <c r="D261" s="145" t="s">
        <v>145</v>
      </c>
      <c r="E261" s="146" t="s">
        <v>1</v>
      </c>
      <c r="F261" s="147" t="s">
        <v>340</v>
      </c>
      <c r="H261" s="148">
        <v>4.8</v>
      </c>
      <c r="I261" s="149"/>
      <c r="L261" s="144"/>
      <c r="M261" s="150"/>
      <c r="T261" s="151"/>
      <c r="AT261" s="146" t="s">
        <v>145</v>
      </c>
      <c r="AU261" s="146" t="s">
        <v>143</v>
      </c>
      <c r="AV261" s="12" t="s">
        <v>143</v>
      </c>
      <c r="AW261" s="12" t="s">
        <v>33</v>
      </c>
      <c r="AX261" s="12" t="s">
        <v>78</v>
      </c>
      <c r="AY261" s="146" t="s">
        <v>134</v>
      </c>
    </row>
    <row r="262" spans="2:51" s="14" customFormat="1" ht="12">
      <c r="B262" s="159"/>
      <c r="D262" s="145" t="s">
        <v>145</v>
      </c>
      <c r="E262" s="160" t="s">
        <v>1</v>
      </c>
      <c r="F262" s="161" t="s">
        <v>167</v>
      </c>
      <c r="H262" s="160" t="s">
        <v>1</v>
      </c>
      <c r="I262" s="162"/>
      <c r="L262" s="159"/>
      <c r="M262" s="163"/>
      <c r="T262" s="164"/>
      <c r="AT262" s="160" t="s">
        <v>145</v>
      </c>
      <c r="AU262" s="160" t="s">
        <v>143</v>
      </c>
      <c r="AV262" s="14" t="s">
        <v>86</v>
      </c>
      <c r="AW262" s="14" t="s">
        <v>33</v>
      </c>
      <c r="AX262" s="14" t="s">
        <v>78</v>
      </c>
      <c r="AY262" s="160" t="s">
        <v>134</v>
      </c>
    </row>
    <row r="263" spans="2:51" s="12" customFormat="1" ht="12">
      <c r="B263" s="144"/>
      <c r="D263" s="145" t="s">
        <v>145</v>
      </c>
      <c r="E263" s="146" t="s">
        <v>1</v>
      </c>
      <c r="F263" s="147" t="s">
        <v>341</v>
      </c>
      <c r="H263" s="148">
        <v>10.8</v>
      </c>
      <c r="I263" s="149"/>
      <c r="L263" s="144"/>
      <c r="M263" s="150"/>
      <c r="T263" s="151"/>
      <c r="AT263" s="146" t="s">
        <v>145</v>
      </c>
      <c r="AU263" s="146" t="s">
        <v>143</v>
      </c>
      <c r="AV263" s="12" t="s">
        <v>143</v>
      </c>
      <c r="AW263" s="12" t="s">
        <v>33</v>
      </c>
      <c r="AX263" s="12" t="s">
        <v>78</v>
      </c>
      <c r="AY263" s="146" t="s">
        <v>134</v>
      </c>
    </row>
    <row r="264" spans="2:51" s="13" customFormat="1" ht="12">
      <c r="B264" s="152"/>
      <c r="D264" s="145" t="s">
        <v>145</v>
      </c>
      <c r="E264" s="153" t="s">
        <v>1</v>
      </c>
      <c r="F264" s="154" t="s">
        <v>148</v>
      </c>
      <c r="H264" s="155">
        <v>34.5</v>
      </c>
      <c r="I264" s="156"/>
      <c r="L264" s="152"/>
      <c r="M264" s="157"/>
      <c r="T264" s="158"/>
      <c r="AT264" s="153" t="s">
        <v>145</v>
      </c>
      <c r="AU264" s="153" t="s">
        <v>143</v>
      </c>
      <c r="AV264" s="13" t="s">
        <v>142</v>
      </c>
      <c r="AW264" s="13" t="s">
        <v>33</v>
      </c>
      <c r="AX264" s="13" t="s">
        <v>86</v>
      </c>
      <c r="AY264" s="153" t="s">
        <v>134</v>
      </c>
    </row>
    <row r="265" spans="2:65" s="1" customFormat="1" ht="37.9" customHeight="1">
      <c r="B265" s="31"/>
      <c r="C265" s="131" t="s">
        <v>342</v>
      </c>
      <c r="D265" s="131" t="s">
        <v>137</v>
      </c>
      <c r="E265" s="132" t="s">
        <v>343</v>
      </c>
      <c r="F265" s="133" t="s">
        <v>344</v>
      </c>
      <c r="G265" s="134" t="s">
        <v>217</v>
      </c>
      <c r="H265" s="135">
        <v>34.5</v>
      </c>
      <c r="I265" s="136"/>
      <c r="J265" s="137">
        <f>ROUND(I265*H265,2)</f>
        <v>0</v>
      </c>
      <c r="K265" s="133" t="s">
        <v>141</v>
      </c>
      <c r="L265" s="31"/>
      <c r="M265" s="138" t="s">
        <v>1</v>
      </c>
      <c r="N265" s="139" t="s">
        <v>44</v>
      </c>
      <c r="P265" s="140">
        <f>O265*H265</f>
        <v>0</v>
      </c>
      <c r="Q265" s="140">
        <v>0.00058</v>
      </c>
      <c r="R265" s="140">
        <f>Q265*H265</f>
        <v>0.02001</v>
      </c>
      <c r="S265" s="140">
        <v>0</v>
      </c>
      <c r="T265" s="141">
        <f>S265*H265</f>
        <v>0</v>
      </c>
      <c r="AR265" s="142" t="s">
        <v>250</v>
      </c>
      <c r="AT265" s="142" t="s">
        <v>137</v>
      </c>
      <c r="AU265" s="142" t="s">
        <v>143</v>
      </c>
      <c r="AY265" s="16" t="s">
        <v>134</v>
      </c>
      <c r="BE265" s="143">
        <f>IF(N265="základní",J265,0)</f>
        <v>0</v>
      </c>
      <c r="BF265" s="143">
        <f>IF(N265="snížená",J265,0)</f>
        <v>0</v>
      </c>
      <c r="BG265" s="143">
        <f>IF(N265="zákl. přenesená",J265,0)</f>
        <v>0</v>
      </c>
      <c r="BH265" s="143">
        <f>IF(N265="sníž. přenesená",J265,0)</f>
        <v>0</v>
      </c>
      <c r="BI265" s="143">
        <f>IF(N265="nulová",J265,0)</f>
        <v>0</v>
      </c>
      <c r="BJ265" s="16" t="s">
        <v>143</v>
      </c>
      <c r="BK265" s="143">
        <f>ROUND(I265*H265,2)</f>
        <v>0</v>
      </c>
      <c r="BL265" s="16" t="s">
        <v>250</v>
      </c>
      <c r="BM265" s="142" t="s">
        <v>345</v>
      </c>
    </row>
    <row r="266" spans="2:51" s="14" customFormat="1" ht="12">
      <c r="B266" s="159"/>
      <c r="D266" s="145" t="s">
        <v>145</v>
      </c>
      <c r="E266" s="160" t="s">
        <v>1</v>
      </c>
      <c r="F266" s="161" t="s">
        <v>159</v>
      </c>
      <c r="H266" s="160" t="s">
        <v>1</v>
      </c>
      <c r="I266" s="162"/>
      <c r="L266" s="159"/>
      <c r="M266" s="163"/>
      <c r="T266" s="164"/>
      <c r="AT266" s="160" t="s">
        <v>145</v>
      </c>
      <c r="AU266" s="160" t="s">
        <v>143</v>
      </c>
      <c r="AV266" s="14" t="s">
        <v>86</v>
      </c>
      <c r="AW266" s="14" t="s">
        <v>33</v>
      </c>
      <c r="AX266" s="14" t="s">
        <v>78</v>
      </c>
      <c r="AY266" s="160" t="s">
        <v>134</v>
      </c>
    </row>
    <row r="267" spans="2:51" s="12" customFormat="1" ht="12">
      <c r="B267" s="144"/>
      <c r="D267" s="145" t="s">
        <v>145</v>
      </c>
      <c r="E267" s="146" t="s">
        <v>1</v>
      </c>
      <c r="F267" s="147" t="s">
        <v>339</v>
      </c>
      <c r="H267" s="148">
        <v>18.9</v>
      </c>
      <c r="I267" s="149"/>
      <c r="L267" s="144"/>
      <c r="M267" s="150"/>
      <c r="T267" s="151"/>
      <c r="AT267" s="146" t="s">
        <v>145</v>
      </c>
      <c r="AU267" s="146" t="s">
        <v>143</v>
      </c>
      <c r="AV267" s="12" t="s">
        <v>143</v>
      </c>
      <c r="AW267" s="12" t="s">
        <v>33</v>
      </c>
      <c r="AX267" s="12" t="s">
        <v>78</v>
      </c>
      <c r="AY267" s="146" t="s">
        <v>134</v>
      </c>
    </row>
    <row r="268" spans="2:51" s="14" customFormat="1" ht="12">
      <c r="B268" s="159"/>
      <c r="D268" s="145" t="s">
        <v>145</v>
      </c>
      <c r="E268" s="160" t="s">
        <v>1</v>
      </c>
      <c r="F268" s="161" t="s">
        <v>163</v>
      </c>
      <c r="H268" s="160" t="s">
        <v>1</v>
      </c>
      <c r="I268" s="162"/>
      <c r="L268" s="159"/>
      <c r="M268" s="163"/>
      <c r="T268" s="164"/>
      <c r="AT268" s="160" t="s">
        <v>145</v>
      </c>
      <c r="AU268" s="160" t="s">
        <v>143</v>
      </c>
      <c r="AV268" s="14" t="s">
        <v>86</v>
      </c>
      <c r="AW268" s="14" t="s">
        <v>33</v>
      </c>
      <c r="AX268" s="14" t="s">
        <v>78</v>
      </c>
      <c r="AY268" s="160" t="s">
        <v>134</v>
      </c>
    </row>
    <row r="269" spans="2:51" s="12" customFormat="1" ht="12">
      <c r="B269" s="144"/>
      <c r="D269" s="145" t="s">
        <v>145</v>
      </c>
      <c r="E269" s="146" t="s">
        <v>1</v>
      </c>
      <c r="F269" s="147" t="s">
        <v>340</v>
      </c>
      <c r="H269" s="148">
        <v>4.8</v>
      </c>
      <c r="I269" s="149"/>
      <c r="L269" s="144"/>
      <c r="M269" s="150"/>
      <c r="T269" s="151"/>
      <c r="AT269" s="146" t="s">
        <v>145</v>
      </c>
      <c r="AU269" s="146" t="s">
        <v>143</v>
      </c>
      <c r="AV269" s="12" t="s">
        <v>143</v>
      </c>
      <c r="AW269" s="12" t="s">
        <v>33</v>
      </c>
      <c r="AX269" s="12" t="s">
        <v>78</v>
      </c>
      <c r="AY269" s="146" t="s">
        <v>134</v>
      </c>
    </row>
    <row r="270" spans="2:51" s="14" customFormat="1" ht="12">
      <c r="B270" s="159"/>
      <c r="D270" s="145" t="s">
        <v>145</v>
      </c>
      <c r="E270" s="160" t="s">
        <v>1</v>
      </c>
      <c r="F270" s="161" t="s">
        <v>167</v>
      </c>
      <c r="H270" s="160" t="s">
        <v>1</v>
      </c>
      <c r="I270" s="162"/>
      <c r="L270" s="159"/>
      <c r="M270" s="163"/>
      <c r="T270" s="164"/>
      <c r="AT270" s="160" t="s">
        <v>145</v>
      </c>
      <c r="AU270" s="160" t="s">
        <v>143</v>
      </c>
      <c r="AV270" s="14" t="s">
        <v>86</v>
      </c>
      <c r="AW270" s="14" t="s">
        <v>33</v>
      </c>
      <c r="AX270" s="14" t="s">
        <v>78</v>
      </c>
      <c r="AY270" s="160" t="s">
        <v>134</v>
      </c>
    </row>
    <row r="271" spans="2:51" s="12" customFormat="1" ht="12">
      <c r="B271" s="144"/>
      <c r="D271" s="145" t="s">
        <v>145</v>
      </c>
      <c r="E271" s="146" t="s">
        <v>1</v>
      </c>
      <c r="F271" s="147" t="s">
        <v>341</v>
      </c>
      <c r="H271" s="148">
        <v>10.8</v>
      </c>
      <c r="I271" s="149"/>
      <c r="L271" s="144"/>
      <c r="M271" s="150"/>
      <c r="T271" s="151"/>
      <c r="AT271" s="146" t="s">
        <v>145</v>
      </c>
      <c r="AU271" s="146" t="s">
        <v>143</v>
      </c>
      <c r="AV271" s="12" t="s">
        <v>143</v>
      </c>
      <c r="AW271" s="12" t="s">
        <v>33</v>
      </c>
      <c r="AX271" s="12" t="s">
        <v>78</v>
      </c>
      <c r="AY271" s="146" t="s">
        <v>134</v>
      </c>
    </row>
    <row r="272" spans="2:51" s="13" customFormat="1" ht="12">
      <c r="B272" s="152"/>
      <c r="D272" s="145" t="s">
        <v>145</v>
      </c>
      <c r="E272" s="153" t="s">
        <v>1</v>
      </c>
      <c r="F272" s="154" t="s">
        <v>148</v>
      </c>
      <c r="H272" s="155">
        <v>34.5</v>
      </c>
      <c r="I272" s="156"/>
      <c r="L272" s="152"/>
      <c r="M272" s="157"/>
      <c r="T272" s="158"/>
      <c r="AT272" s="153" t="s">
        <v>145</v>
      </c>
      <c r="AU272" s="153" t="s">
        <v>143</v>
      </c>
      <c r="AV272" s="13" t="s">
        <v>142</v>
      </c>
      <c r="AW272" s="13" t="s">
        <v>33</v>
      </c>
      <c r="AX272" s="13" t="s">
        <v>86</v>
      </c>
      <c r="AY272" s="153" t="s">
        <v>134</v>
      </c>
    </row>
    <row r="273" spans="2:65" s="1" customFormat="1" ht="37.9" customHeight="1">
      <c r="B273" s="31"/>
      <c r="C273" s="166" t="s">
        <v>346</v>
      </c>
      <c r="D273" s="166" t="s">
        <v>347</v>
      </c>
      <c r="E273" s="167" t="s">
        <v>348</v>
      </c>
      <c r="F273" s="168" t="s">
        <v>349</v>
      </c>
      <c r="G273" s="169" t="s">
        <v>140</v>
      </c>
      <c r="H273" s="170">
        <v>3.795</v>
      </c>
      <c r="I273" s="171"/>
      <c r="J273" s="172">
        <f>ROUND(I273*H273,2)</f>
        <v>0</v>
      </c>
      <c r="K273" s="168" t="s">
        <v>141</v>
      </c>
      <c r="L273" s="173"/>
      <c r="M273" s="174" t="s">
        <v>1</v>
      </c>
      <c r="N273" s="175" t="s">
        <v>44</v>
      </c>
      <c r="P273" s="140">
        <f>O273*H273</f>
        <v>0</v>
      </c>
      <c r="Q273" s="140">
        <v>0.0142</v>
      </c>
      <c r="R273" s="140">
        <f>Q273*H273</f>
        <v>0.053889</v>
      </c>
      <c r="S273" s="140">
        <v>0</v>
      </c>
      <c r="T273" s="141">
        <f>S273*H273</f>
        <v>0</v>
      </c>
      <c r="AR273" s="142" t="s">
        <v>342</v>
      </c>
      <c r="AT273" s="142" t="s">
        <v>347</v>
      </c>
      <c r="AU273" s="142" t="s">
        <v>143</v>
      </c>
      <c r="AY273" s="16" t="s">
        <v>134</v>
      </c>
      <c r="BE273" s="143">
        <f>IF(N273="základní",J273,0)</f>
        <v>0</v>
      </c>
      <c r="BF273" s="143">
        <f>IF(N273="snížená",J273,0)</f>
        <v>0</v>
      </c>
      <c r="BG273" s="143">
        <f>IF(N273="zákl. přenesená",J273,0)</f>
        <v>0</v>
      </c>
      <c r="BH273" s="143">
        <f>IF(N273="sníž. přenesená",J273,0)</f>
        <v>0</v>
      </c>
      <c r="BI273" s="143">
        <f>IF(N273="nulová",J273,0)</f>
        <v>0</v>
      </c>
      <c r="BJ273" s="16" t="s">
        <v>143</v>
      </c>
      <c r="BK273" s="143">
        <f>ROUND(I273*H273,2)</f>
        <v>0</v>
      </c>
      <c r="BL273" s="16" t="s">
        <v>250</v>
      </c>
      <c r="BM273" s="142" t="s">
        <v>350</v>
      </c>
    </row>
    <row r="274" spans="2:51" s="12" customFormat="1" ht="12">
      <c r="B274" s="144"/>
      <c r="D274" s="145" t="s">
        <v>145</v>
      </c>
      <c r="E274" s="146" t="s">
        <v>1</v>
      </c>
      <c r="F274" s="147" t="s">
        <v>351</v>
      </c>
      <c r="H274" s="148">
        <v>3.45</v>
      </c>
      <c r="I274" s="149"/>
      <c r="L274" s="144"/>
      <c r="M274" s="150"/>
      <c r="T274" s="151"/>
      <c r="AT274" s="146" t="s">
        <v>145</v>
      </c>
      <c r="AU274" s="146" t="s">
        <v>143</v>
      </c>
      <c r="AV274" s="12" t="s">
        <v>143</v>
      </c>
      <c r="AW274" s="12" t="s">
        <v>33</v>
      </c>
      <c r="AX274" s="12" t="s">
        <v>86</v>
      </c>
      <c r="AY274" s="146" t="s">
        <v>134</v>
      </c>
    </row>
    <row r="275" spans="2:51" s="12" customFormat="1" ht="12">
      <c r="B275" s="144"/>
      <c r="D275" s="145" t="s">
        <v>145</v>
      </c>
      <c r="F275" s="147" t="s">
        <v>352</v>
      </c>
      <c r="H275" s="148">
        <v>3.795</v>
      </c>
      <c r="I275" s="149"/>
      <c r="L275" s="144"/>
      <c r="M275" s="150"/>
      <c r="T275" s="151"/>
      <c r="AT275" s="146" t="s">
        <v>145</v>
      </c>
      <c r="AU275" s="146" t="s">
        <v>143</v>
      </c>
      <c r="AV275" s="12" t="s">
        <v>143</v>
      </c>
      <c r="AW275" s="12" t="s">
        <v>4</v>
      </c>
      <c r="AX275" s="12" t="s">
        <v>86</v>
      </c>
      <c r="AY275" s="146" t="s">
        <v>134</v>
      </c>
    </row>
    <row r="276" spans="2:65" s="1" customFormat="1" ht="24.2" customHeight="1">
      <c r="B276" s="31"/>
      <c r="C276" s="131" t="s">
        <v>353</v>
      </c>
      <c r="D276" s="131" t="s">
        <v>137</v>
      </c>
      <c r="E276" s="132" t="s">
        <v>354</v>
      </c>
      <c r="F276" s="133" t="s">
        <v>355</v>
      </c>
      <c r="G276" s="134" t="s">
        <v>140</v>
      </c>
      <c r="H276" s="135">
        <v>15.94</v>
      </c>
      <c r="I276" s="136"/>
      <c r="J276" s="137">
        <f>ROUND(I276*H276,2)</f>
        <v>0</v>
      </c>
      <c r="K276" s="133" t="s">
        <v>141</v>
      </c>
      <c r="L276" s="31"/>
      <c r="M276" s="138" t="s">
        <v>1</v>
      </c>
      <c r="N276" s="139" t="s">
        <v>44</v>
      </c>
      <c r="P276" s="140">
        <f>O276*H276</f>
        <v>0</v>
      </c>
      <c r="Q276" s="140">
        <v>0</v>
      </c>
      <c r="R276" s="140">
        <f>Q276*H276</f>
        <v>0</v>
      </c>
      <c r="S276" s="140">
        <v>0.08317</v>
      </c>
      <c r="T276" s="141">
        <f>S276*H276</f>
        <v>1.3257298</v>
      </c>
      <c r="AR276" s="142" t="s">
        <v>250</v>
      </c>
      <c r="AT276" s="142" t="s">
        <v>137</v>
      </c>
      <c r="AU276" s="142" t="s">
        <v>143</v>
      </c>
      <c r="AY276" s="16" t="s">
        <v>134</v>
      </c>
      <c r="BE276" s="143">
        <f>IF(N276="základní",J276,0)</f>
        <v>0</v>
      </c>
      <c r="BF276" s="143">
        <f>IF(N276="snížená",J276,0)</f>
        <v>0</v>
      </c>
      <c r="BG276" s="143">
        <f>IF(N276="zákl. přenesená",J276,0)</f>
        <v>0</v>
      </c>
      <c r="BH276" s="143">
        <f>IF(N276="sníž. přenesená",J276,0)</f>
        <v>0</v>
      </c>
      <c r="BI276" s="143">
        <f>IF(N276="nulová",J276,0)</f>
        <v>0</v>
      </c>
      <c r="BJ276" s="16" t="s">
        <v>143</v>
      </c>
      <c r="BK276" s="143">
        <f>ROUND(I276*H276,2)</f>
        <v>0</v>
      </c>
      <c r="BL276" s="16" t="s">
        <v>250</v>
      </c>
      <c r="BM276" s="142" t="s">
        <v>356</v>
      </c>
    </row>
    <row r="277" spans="2:51" s="14" customFormat="1" ht="12">
      <c r="B277" s="159"/>
      <c r="D277" s="145" t="s">
        <v>145</v>
      </c>
      <c r="E277" s="160" t="s">
        <v>1</v>
      </c>
      <c r="F277" s="161" t="s">
        <v>159</v>
      </c>
      <c r="H277" s="160" t="s">
        <v>1</v>
      </c>
      <c r="I277" s="162"/>
      <c r="L277" s="159"/>
      <c r="M277" s="163"/>
      <c r="T277" s="164"/>
      <c r="AT277" s="160" t="s">
        <v>145</v>
      </c>
      <c r="AU277" s="160" t="s">
        <v>143</v>
      </c>
      <c r="AV277" s="14" t="s">
        <v>86</v>
      </c>
      <c r="AW277" s="14" t="s">
        <v>33</v>
      </c>
      <c r="AX277" s="14" t="s">
        <v>78</v>
      </c>
      <c r="AY277" s="160" t="s">
        <v>134</v>
      </c>
    </row>
    <row r="278" spans="2:51" s="12" customFormat="1" ht="12">
      <c r="B278" s="144"/>
      <c r="D278" s="145" t="s">
        <v>145</v>
      </c>
      <c r="E278" s="146" t="s">
        <v>1</v>
      </c>
      <c r="F278" s="147" t="s">
        <v>197</v>
      </c>
      <c r="H278" s="148">
        <v>10.71</v>
      </c>
      <c r="I278" s="149"/>
      <c r="L278" s="144"/>
      <c r="M278" s="150"/>
      <c r="T278" s="151"/>
      <c r="AT278" s="146" t="s">
        <v>145</v>
      </c>
      <c r="AU278" s="146" t="s">
        <v>143</v>
      </c>
      <c r="AV278" s="12" t="s">
        <v>143</v>
      </c>
      <c r="AW278" s="12" t="s">
        <v>33</v>
      </c>
      <c r="AX278" s="12" t="s">
        <v>78</v>
      </c>
      <c r="AY278" s="146" t="s">
        <v>134</v>
      </c>
    </row>
    <row r="279" spans="2:51" s="14" customFormat="1" ht="12">
      <c r="B279" s="159"/>
      <c r="D279" s="145" t="s">
        <v>145</v>
      </c>
      <c r="E279" s="160" t="s">
        <v>1</v>
      </c>
      <c r="F279" s="161" t="s">
        <v>163</v>
      </c>
      <c r="H279" s="160" t="s">
        <v>1</v>
      </c>
      <c r="I279" s="162"/>
      <c r="L279" s="159"/>
      <c r="M279" s="163"/>
      <c r="T279" s="164"/>
      <c r="AT279" s="160" t="s">
        <v>145</v>
      </c>
      <c r="AU279" s="160" t="s">
        <v>143</v>
      </c>
      <c r="AV279" s="14" t="s">
        <v>86</v>
      </c>
      <c r="AW279" s="14" t="s">
        <v>33</v>
      </c>
      <c r="AX279" s="14" t="s">
        <v>78</v>
      </c>
      <c r="AY279" s="160" t="s">
        <v>134</v>
      </c>
    </row>
    <row r="280" spans="2:51" s="12" customFormat="1" ht="12">
      <c r="B280" s="144"/>
      <c r="D280" s="145" t="s">
        <v>145</v>
      </c>
      <c r="E280" s="146" t="s">
        <v>1</v>
      </c>
      <c r="F280" s="147" t="s">
        <v>198</v>
      </c>
      <c r="H280" s="148">
        <v>2.24</v>
      </c>
      <c r="I280" s="149"/>
      <c r="L280" s="144"/>
      <c r="M280" s="150"/>
      <c r="T280" s="151"/>
      <c r="AT280" s="146" t="s">
        <v>145</v>
      </c>
      <c r="AU280" s="146" t="s">
        <v>143</v>
      </c>
      <c r="AV280" s="12" t="s">
        <v>143</v>
      </c>
      <c r="AW280" s="12" t="s">
        <v>33</v>
      </c>
      <c r="AX280" s="12" t="s">
        <v>78</v>
      </c>
      <c r="AY280" s="146" t="s">
        <v>134</v>
      </c>
    </row>
    <row r="281" spans="2:51" s="14" customFormat="1" ht="12">
      <c r="B281" s="159"/>
      <c r="D281" s="145" t="s">
        <v>145</v>
      </c>
      <c r="E281" s="160" t="s">
        <v>1</v>
      </c>
      <c r="F281" s="161" t="s">
        <v>167</v>
      </c>
      <c r="H281" s="160" t="s">
        <v>1</v>
      </c>
      <c r="I281" s="162"/>
      <c r="L281" s="159"/>
      <c r="M281" s="163"/>
      <c r="T281" s="164"/>
      <c r="AT281" s="160" t="s">
        <v>145</v>
      </c>
      <c r="AU281" s="160" t="s">
        <v>143</v>
      </c>
      <c r="AV281" s="14" t="s">
        <v>86</v>
      </c>
      <c r="AW281" s="14" t="s">
        <v>33</v>
      </c>
      <c r="AX281" s="14" t="s">
        <v>78</v>
      </c>
      <c r="AY281" s="160" t="s">
        <v>134</v>
      </c>
    </row>
    <row r="282" spans="2:51" s="12" customFormat="1" ht="12">
      <c r="B282" s="144"/>
      <c r="D282" s="145" t="s">
        <v>145</v>
      </c>
      <c r="E282" s="146" t="s">
        <v>1</v>
      </c>
      <c r="F282" s="147" t="s">
        <v>199</v>
      </c>
      <c r="H282" s="148">
        <v>4.14</v>
      </c>
      <c r="I282" s="149"/>
      <c r="L282" s="144"/>
      <c r="M282" s="150"/>
      <c r="T282" s="151"/>
      <c r="AT282" s="146" t="s">
        <v>145</v>
      </c>
      <c r="AU282" s="146" t="s">
        <v>143</v>
      </c>
      <c r="AV282" s="12" t="s">
        <v>143</v>
      </c>
      <c r="AW282" s="12" t="s">
        <v>33</v>
      </c>
      <c r="AX282" s="12" t="s">
        <v>78</v>
      </c>
      <c r="AY282" s="146" t="s">
        <v>134</v>
      </c>
    </row>
    <row r="283" spans="2:51" s="14" customFormat="1" ht="12">
      <c r="B283" s="159"/>
      <c r="D283" s="145" t="s">
        <v>145</v>
      </c>
      <c r="E283" s="160" t="s">
        <v>1</v>
      </c>
      <c r="F283" s="161" t="s">
        <v>200</v>
      </c>
      <c r="H283" s="160" t="s">
        <v>1</v>
      </c>
      <c r="I283" s="162"/>
      <c r="L283" s="159"/>
      <c r="M283" s="163"/>
      <c r="T283" s="164"/>
      <c r="AT283" s="160" t="s">
        <v>145</v>
      </c>
      <c r="AU283" s="160" t="s">
        <v>143</v>
      </c>
      <c r="AV283" s="14" t="s">
        <v>86</v>
      </c>
      <c r="AW283" s="14" t="s">
        <v>33</v>
      </c>
      <c r="AX283" s="14" t="s">
        <v>78</v>
      </c>
      <c r="AY283" s="160" t="s">
        <v>134</v>
      </c>
    </row>
    <row r="284" spans="2:51" s="12" customFormat="1" ht="12">
      <c r="B284" s="144"/>
      <c r="D284" s="145" t="s">
        <v>145</v>
      </c>
      <c r="E284" s="146" t="s">
        <v>1</v>
      </c>
      <c r="F284" s="147" t="s">
        <v>201</v>
      </c>
      <c r="H284" s="148">
        <v>-1.15</v>
      </c>
      <c r="I284" s="149"/>
      <c r="L284" s="144"/>
      <c r="M284" s="150"/>
      <c r="T284" s="151"/>
      <c r="AT284" s="146" t="s">
        <v>145</v>
      </c>
      <c r="AU284" s="146" t="s">
        <v>143</v>
      </c>
      <c r="AV284" s="12" t="s">
        <v>143</v>
      </c>
      <c r="AW284" s="12" t="s">
        <v>33</v>
      </c>
      <c r="AX284" s="12" t="s">
        <v>78</v>
      </c>
      <c r="AY284" s="146" t="s">
        <v>134</v>
      </c>
    </row>
    <row r="285" spans="2:51" s="13" customFormat="1" ht="12">
      <c r="B285" s="152"/>
      <c r="D285" s="145" t="s">
        <v>145</v>
      </c>
      <c r="E285" s="153" t="s">
        <v>1</v>
      </c>
      <c r="F285" s="154" t="s">
        <v>148</v>
      </c>
      <c r="H285" s="155">
        <v>15.94</v>
      </c>
      <c r="I285" s="156"/>
      <c r="L285" s="152"/>
      <c r="M285" s="157"/>
      <c r="T285" s="158"/>
      <c r="AT285" s="153" t="s">
        <v>145</v>
      </c>
      <c r="AU285" s="153" t="s">
        <v>143</v>
      </c>
      <c r="AV285" s="13" t="s">
        <v>142</v>
      </c>
      <c r="AW285" s="13" t="s">
        <v>33</v>
      </c>
      <c r="AX285" s="13" t="s">
        <v>86</v>
      </c>
      <c r="AY285" s="153" t="s">
        <v>134</v>
      </c>
    </row>
    <row r="286" spans="2:65" s="1" customFormat="1" ht="37.9" customHeight="1">
      <c r="B286" s="31"/>
      <c r="C286" s="131" t="s">
        <v>357</v>
      </c>
      <c r="D286" s="131" t="s">
        <v>137</v>
      </c>
      <c r="E286" s="132" t="s">
        <v>358</v>
      </c>
      <c r="F286" s="133" t="s">
        <v>359</v>
      </c>
      <c r="G286" s="134" t="s">
        <v>140</v>
      </c>
      <c r="H286" s="135">
        <v>15.94</v>
      </c>
      <c r="I286" s="136"/>
      <c r="J286" s="137">
        <f>ROUND(I286*H286,2)</f>
        <v>0</v>
      </c>
      <c r="K286" s="133" t="s">
        <v>141</v>
      </c>
      <c r="L286" s="31"/>
      <c r="M286" s="138" t="s">
        <v>1</v>
      </c>
      <c r="N286" s="139" t="s">
        <v>44</v>
      </c>
      <c r="P286" s="140">
        <f>O286*H286</f>
        <v>0</v>
      </c>
      <c r="Q286" s="140">
        <v>0.00945</v>
      </c>
      <c r="R286" s="140">
        <f>Q286*H286</f>
        <v>0.150633</v>
      </c>
      <c r="S286" s="140">
        <v>0</v>
      </c>
      <c r="T286" s="141">
        <f>S286*H286</f>
        <v>0</v>
      </c>
      <c r="AR286" s="142" t="s">
        <v>250</v>
      </c>
      <c r="AT286" s="142" t="s">
        <v>137</v>
      </c>
      <c r="AU286" s="142" t="s">
        <v>143</v>
      </c>
      <c r="AY286" s="16" t="s">
        <v>134</v>
      </c>
      <c r="BE286" s="143">
        <f>IF(N286="základní",J286,0)</f>
        <v>0</v>
      </c>
      <c r="BF286" s="143">
        <f>IF(N286="snížená",J286,0)</f>
        <v>0</v>
      </c>
      <c r="BG286" s="143">
        <f>IF(N286="zákl. přenesená",J286,0)</f>
        <v>0</v>
      </c>
      <c r="BH286" s="143">
        <f>IF(N286="sníž. přenesená",J286,0)</f>
        <v>0</v>
      </c>
      <c r="BI286" s="143">
        <f>IF(N286="nulová",J286,0)</f>
        <v>0</v>
      </c>
      <c r="BJ286" s="16" t="s">
        <v>143</v>
      </c>
      <c r="BK286" s="143">
        <f>ROUND(I286*H286,2)</f>
        <v>0</v>
      </c>
      <c r="BL286" s="16" t="s">
        <v>250</v>
      </c>
      <c r="BM286" s="142" t="s">
        <v>360</v>
      </c>
    </row>
    <row r="287" spans="2:51" s="14" customFormat="1" ht="12">
      <c r="B287" s="159"/>
      <c r="D287" s="145" t="s">
        <v>145</v>
      </c>
      <c r="E287" s="160" t="s">
        <v>1</v>
      </c>
      <c r="F287" s="161" t="s">
        <v>159</v>
      </c>
      <c r="H287" s="160" t="s">
        <v>1</v>
      </c>
      <c r="I287" s="162"/>
      <c r="L287" s="159"/>
      <c r="M287" s="163"/>
      <c r="T287" s="164"/>
      <c r="AT287" s="160" t="s">
        <v>145</v>
      </c>
      <c r="AU287" s="160" t="s">
        <v>143</v>
      </c>
      <c r="AV287" s="14" t="s">
        <v>86</v>
      </c>
      <c r="AW287" s="14" t="s">
        <v>33</v>
      </c>
      <c r="AX287" s="14" t="s">
        <v>78</v>
      </c>
      <c r="AY287" s="160" t="s">
        <v>134</v>
      </c>
    </row>
    <row r="288" spans="2:51" s="12" customFormat="1" ht="12">
      <c r="B288" s="144"/>
      <c r="D288" s="145" t="s">
        <v>145</v>
      </c>
      <c r="E288" s="146" t="s">
        <v>1</v>
      </c>
      <c r="F288" s="147" t="s">
        <v>197</v>
      </c>
      <c r="H288" s="148">
        <v>10.71</v>
      </c>
      <c r="I288" s="149"/>
      <c r="L288" s="144"/>
      <c r="M288" s="150"/>
      <c r="T288" s="151"/>
      <c r="AT288" s="146" t="s">
        <v>145</v>
      </c>
      <c r="AU288" s="146" t="s">
        <v>143</v>
      </c>
      <c r="AV288" s="12" t="s">
        <v>143</v>
      </c>
      <c r="AW288" s="12" t="s">
        <v>33</v>
      </c>
      <c r="AX288" s="12" t="s">
        <v>78</v>
      </c>
      <c r="AY288" s="146" t="s">
        <v>134</v>
      </c>
    </row>
    <row r="289" spans="2:51" s="14" customFormat="1" ht="12">
      <c r="B289" s="159"/>
      <c r="D289" s="145" t="s">
        <v>145</v>
      </c>
      <c r="E289" s="160" t="s">
        <v>1</v>
      </c>
      <c r="F289" s="161" t="s">
        <v>163</v>
      </c>
      <c r="H289" s="160" t="s">
        <v>1</v>
      </c>
      <c r="I289" s="162"/>
      <c r="L289" s="159"/>
      <c r="M289" s="163"/>
      <c r="T289" s="164"/>
      <c r="AT289" s="160" t="s">
        <v>145</v>
      </c>
      <c r="AU289" s="160" t="s">
        <v>143</v>
      </c>
      <c r="AV289" s="14" t="s">
        <v>86</v>
      </c>
      <c r="AW289" s="14" t="s">
        <v>33</v>
      </c>
      <c r="AX289" s="14" t="s">
        <v>78</v>
      </c>
      <c r="AY289" s="160" t="s">
        <v>134</v>
      </c>
    </row>
    <row r="290" spans="2:51" s="12" customFormat="1" ht="12">
      <c r="B290" s="144"/>
      <c r="D290" s="145" t="s">
        <v>145</v>
      </c>
      <c r="E290" s="146" t="s">
        <v>1</v>
      </c>
      <c r="F290" s="147" t="s">
        <v>198</v>
      </c>
      <c r="H290" s="148">
        <v>2.24</v>
      </c>
      <c r="I290" s="149"/>
      <c r="L290" s="144"/>
      <c r="M290" s="150"/>
      <c r="T290" s="151"/>
      <c r="AT290" s="146" t="s">
        <v>145</v>
      </c>
      <c r="AU290" s="146" t="s">
        <v>143</v>
      </c>
      <c r="AV290" s="12" t="s">
        <v>143</v>
      </c>
      <c r="AW290" s="12" t="s">
        <v>33</v>
      </c>
      <c r="AX290" s="12" t="s">
        <v>78</v>
      </c>
      <c r="AY290" s="146" t="s">
        <v>134</v>
      </c>
    </row>
    <row r="291" spans="2:51" s="14" customFormat="1" ht="12">
      <c r="B291" s="159"/>
      <c r="D291" s="145" t="s">
        <v>145</v>
      </c>
      <c r="E291" s="160" t="s">
        <v>1</v>
      </c>
      <c r="F291" s="161" t="s">
        <v>167</v>
      </c>
      <c r="H291" s="160" t="s">
        <v>1</v>
      </c>
      <c r="I291" s="162"/>
      <c r="L291" s="159"/>
      <c r="M291" s="163"/>
      <c r="T291" s="164"/>
      <c r="AT291" s="160" t="s">
        <v>145</v>
      </c>
      <c r="AU291" s="160" t="s">
        <v>143</v>
      </c>
      <c r="AV291" s="14" t="s">
        <v>86</v>
      </c>
      <c r="AW291" s="14" t="s">
        <v>33</v>
      </c>
      <c r="AX291" s="14" t="s">
        <v>78</v>
      </c>
      <c r="AY291" s="160" t="s">
        <v>134</v>
      </c>
    </row>
    <row r="292" spans="2:51" s="12" customFormat="1" ht="12">
      <c r="B292" s="144"/>
      <c r="D292" s="145" t="s">
        <v>145</v>
      </c>
      <c r="E292" s="146" t="s">
        <v>1</v>
      </c>
      <c r="F292" s="147" t="s">
        <v>199</v>
      </c>
      <c r="H292" s="148">
        <v>4.14</v>
      </c>
      <c r="I292" s="149"/>
      <c r="L292" s="144"/>
      <c r="M292" s="150"/>
      <c r="T292" s="151"/>
      <c r="AT292" s="146" t="s">
        <v>145</v>
      </c>
      <c r="AU292" s="146" t="s">
        <v>143</v>
      </c>
      <c r="AV292" s="12" t="s">
        <v>143</v>
      </c>
      <c r="AW292" s="12" t="s">
        <v>33</v>
      </c>
      <c r="AX292" s="12" t="s">
        <v>78</v>
      </c>
      <c r="AY292" s="146" t="s">
        <v>134</v>
      </c>
    </row>
    <row r="293" spans="2:51" s="14" customFormat="1" ht="12">
      <c r="B293" s="159"/>
      <c r="D293" s="145" t="s">
        <v>145</v>
      </c>
      <c r="E293" s="160" t="s">
        <v>1</v>
      </c>
      <c r="F293" s="161" t="s">
        <v>200</v>
      </c>
      <c r="H293" s="160" t="s">
        <v>1</v>
      </c>
      <c r="I293" s="162"/>
      <c r="L293" s="159"/>
      <c r="M293" s="163"/>
      <c r="T293" s="164"/>
      <c r="AT293" s="160" t="s">
        <v>145</v>
      </c>
      <c r="AU293" s="160" t="s">
        <v>143</v>
      </c>
      <c r="AV293" s="14" t="s">
        <v>86</v>
      </c>
      <c r="AW293" s="14" t="s">
        <v>33</v>
      </c>
      <c r="AX293" s="14" t="s">
        <v>78</v>
      </c>
      <c r="AY293" s="160" t="s">
        <v>134</v>
      </c>
    </row>
    <row r="294" spans="2:51" s="12" customFormat="1" ht="12">
      <c r="B294" s="144"/>
      <c r="D294" s="145" t="s">
        <v>145</v>
      </c>
      <c r="E294" s="146" t="s">
        <v>1</v>
      </c>
      <c r="F294" s="147" t="s">
        <v>201</v>
      </c>
      <c r="H294" s="148">
        <v>-1.15</v>
      </c>
      <c r="I294" s="149"/>
      <c r="L294" s="144"/>
      <c r="M294" s="150"/>
      <c r="T294" s="151"/>
      <c r="AT294" s="146" t="s">
        <v>145</v>
      </c>
      <c r="AU294" s="146" t="s">
        <v>143</v>
      </c>
      <c r="AV294" s="12" t="s">
        <v>143</v>
      </c>
      <c r="AW294" s="12" t="s">
        <v>33</v>
      </c>
      <c r="AX294" s="12" t="s">
        <v>78</v>
      </c>
      <c r="AY294" s="146" t="s">
        <v>134</v>
      </c>
    </row>
    <row r="295" spans="2:51" s="13" customFormat="1" ht="12">
      <c r="B295" s="152"/>
      <c r="D295" s="145" t="s">
        <v>145</v>
      </c>
      <c r="E295" s="153" t="s">
        <v>1</v>
      </c>
      <c r="F295" s="154" t="s">
        <v>148</v>
      </c>
      <c r="H295" s="155">
        <v>15.94</v>
      </c>
      <c r="I295" s="156"/>
      <c r="L295" s="152"/>
      <c r="M295" s="157"/>
      <c r="T295" s="158"/>
      <c r="AT295" s="153" t="s">
        <v>145</v>
      </c>
      <c r="AU295" s="153" t="s">
        <v>143</v>
      </c>
      <c r="AV295" s="13" t="s">
        <v>142</v>
      </c>
      <c r="AW295" s="13" t="s">
        <v>33</v>
      </c>
      <c r="AX295" s="13" t="s">
        <v>86</v>
      </c>
      <c r="AY295" s="153" t="s">
        <v>134</v>
      </c>
    </row>
    <row r="296" spans="2:65" s="1" customFormat="1" ht="37.9" customHeight="1">
      <c r="B296" s="31"/>
      <c r="C296" s="166" t="s">
        <v>361</v>
      </c>
      <c r="D296" s="166" t="s">
        <v>347</v>
      </c>
      <c r="E296" s="167" t="s">
        <v>348</v>
      </c>
      <c r="F296" s="168" t="s">
        <v>349</v>
      </c>
      <c r="G296" s="169" t="s">
        <v>140</v>
      </c>
      <c r="H296" s="170">
        <v>17.534</v>
      </c>
      <c r="I296" s="171"/>
      <c r="J296" s="172">
        <f>ROUND(I296*H296,2)</f>
        <v>0</v>
      </c>
      <c r="K296" s="168" t="s">
        <v>141</v>
      </c>
      <c r="L296" s="173"/>
      <c r="M296" s="174" t="s">
        <v>1</v>
      </c>
      <c r="N296" s="175" t="s">
        <v>44</v>
      </c>
      <c r="P296" s="140">
        <f>O296*H296</f>
        <v>0</v>
      </c>
      <c r="Q296" s="140">
        <v>0.0142</v>
      </c>
      <c r="R296" s="140">
        <f>Q296*H296</f>
        <v>0.2489828</v>
      </c>
      <c r="S296" s="140">
        <v>0</v>
      </c>
      <c r="T296" s="141">
        <f>S296*H296</f>
        <v>0</v>
      </c>
      <c r="AR296" s="142" t="s">
        <v>342</v>
      </c>
      <c r="AT296" s="142" t="s">
        <v>347</v>
      </c>
      <c r="AU296" s="142" t="s">
        <v>143</v>
      </c>
      <c r="AY296" s="16" t="s">
        <v>134</v>
      </c>
      <c r="BE296" s="143">
        <f>IF(N296="základní",J296,0)</f>
        <v>0</v>
      </c>
      <c r="BF296" s="143">
        <f>IF(N296="snížená",J296,0)</f>
        <v>0</v>
      </c>
      <c r="BG296" s="143">
        <f>IF(N296="zákl. přenesená",J296,0)</f>
        <v>0</v>
      </c>
      <c r="BH296" s="143">
        <f>IF(N296="sníž. přenesená",J296,0)</f>
        <v>0</v>
      </c>
      <c r="BI296" s="143">
        <f>IF(N296="nulová",J296,0)</f>
        <v>0</v>
      </c>
      <c r="BJ296" s="16" t="s">
        <v>143</v>
      </c>
      <c r="BK296" s="143">
        <f>ROUND(I296*H296,2)</f>
        <v>0</v>
      </c>
      <c r="BL296" s="16" t="s">
        <v>250</v>
      </c>
      <c r="BM296" s="142" t="s">
        <v>362</v>
      </c>
    </row>
    <row r="297" spans="2:51" s="12" customFormat="1" ht="12">
      <c r="B297" s="144"/>
      <c r="D297" s="145" t="s">
        <v>145</v>
      </c>
      <c r="F297" s="147" t="s">
        <v>363</v>
      </c>
      <c r="H297" s="148">
        <v>17.534</v>
      </c>
      <c r="I297" s="149"/>
      <c r="L297" s="144"/>
      <c r="M297" s="150"/>
      <c r="T297" s="151"/>
      <c r="AT297" s="146" t="s">
        <v>145</v>
      </c>
      <c r="AU297" s="146" t="s">
        <v>143</v>
      </c>
      <c r="AV297" s="12" t="s">
        <v>143</v>
      </c>
      <c r="AW297" s="12" t="s">
        <v>4</v>
      </c>
      <c r="AX297" s="12" t="s">
        <v>86</v>
      </c>
      <c r="AY297" s="146" t="s">
        <v>134</v>
      </c>
    </row>
    <row r="298" spans="2:65" s="1" customFormat="1" ht="37.9" customHeight="1">
      <c r="B298" s="31"/>
      <c r="C298" s="131" t="s">
        <v>364</v>
      </c>
      <c r="D298" s="131" t="s">
        <v>137</v>
      </c>
      <c r="E298" s="132" t="s">
        <v>365</v>
      </c>
      <c r="F298" s="133" t="s">
        <v>366</v>
      </c>
      <c r="G298" s="134" t="s">
        <v>140</v>
      </c>
      <c r="H298" s="135">
        <v>15.94</v>
      </c>
      <c r="I298" s="136"/>
      <c r="J298" s="137">
        <f>ROUND(I298*H298,2)</f>
        <v>0</v>
      </c>
      <c r="K298" s="133" t="s">
        <v>141</v>
      </c>
      <c r="L298" s="31"/>
      <c r="M298" s="138" t="s">
        <v>1</v>
      </c>
      <c r="N298" s="139" t="s">
        <v>44</v>
      </c>
      <c r="P298" s="140">
        <f>O298*H298</f>
        <v>0</v>
      </c>
      <c r="Q298" s="140">
        <v>0</v>
      </c>
      <c r="R298" s="140">
        <f>Q298*H298</f>
        <v>0</v>
      </c>
      <c r="S298" s="140">
        <v>0</v>
      </c>
      <c r="T298" s="141">
        <f>S298*H298</f>
        <v>0</v>
      </c>
      <c r="AR298" s="142" t="s">
        <v>250</v>
      </c>
      <c r="AT298" s="142" t="s">
        <v>137</v>
      </c>
      <c r="AU298" s="142" t="s">
        <v>143</v>
      </c>
      <c r="AY298" s="16" t="s">
        <v>134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6" t="s">
        <v>143</v>
      </c>
      <c r="BK298" s="143">
        <f>ROUND(I298*H298,2)</f>
        <v>0</v>
      </c>
      <c r="BL298" s="16" t="s">
        <v>250</v>
      </c>
      <c r="BM298" s="142" t="s">
        <v>367</v>
      </c>
    </row>
    <row r="299" spans="2:65" s="1" customFormat="1" ht="37.9" customHeight="1">
      <c r="B299" s="31"/>
      <c r="C299" s="131" t="s">
        <v>368</v>
      </c>
      <c r="D299" s="131" t="s">
        <v>137</v>
      </c>
      <c r="E299" s="132" t="s">
        <v>369</v>
      </c>
      <c r="F299" s="133" t="s">
        <v>370</v>
      </c>
      <c r="G299" s="134" t="s">
        <v>140</v>
      </c>
      <c r="H299" s="135">
        <v>15.94</v>
      </c>
      <c r="I299" s="136"/>
      <c r="J299" s="137">
        <f>ROUND(I299*H299,2)</f>
        <v>0</v>
      </c>
      <c r="K299" s="133" t="s">
        <v>141</v>
      </c>
      <c r="L299" s="31"/>
      <c r="M299" s="138" t="s">
        <v>1</v>
      </c>
      <c r="N299" s="139" t="s">
        <v>44</v>
      </c>
      <c r="P299" s="140">
        <f>O299*H299</f>
        <v>0</v>
      </c>
      <c r="Q299" s="140">
        <v>0</v>
      </c>
      <c r="R299" s="140">
        <f>Q299*H299</f>
        <v>0</v>
      </c>
      <c r="S299" s="140">
        <v>0</v>
      </c>
      <c r="T299" s="141">
        <f>S299*H299</f>
        <v>0</v>
      </c>
      <c r="AR299" s="142" t="s">
        <v>250</v>
      </c>
      <c r="AT299" s="142" t="s">
        <v>137</v>
      </c>
      <c r="AU299" s="142" t="s">
        <v>143</v>
      </c>
      <c r="AY299" s="16" t="s">
        <v>134</v>
      </c>
      <c r="BE299" s="143">
        <f>IF(N299="základní",J299,0)</f>
        <v>0</v>
      </c>
      <c r="BF299" s="143">
        <f>IF(N299="snížená",J299,0)</f>
        <v>0</v>
      </c>
      <c r="BG299" s="143">
        <f>IF(N299="zákl. přenesená",J299,0)</f>
        <v>0</v>
      </c>
      <c r="BH299" s="143">
        <f>IF(N299="sníž. přenesená",J299,0)</f>
        <v>0</v>
      </c>
      <c r="BI299" s="143">
        <f>IF(N299="nulová",J299,0)</f>
        <v>0</v>
      </c>
      <c r="BJ299" s="16" t="s">
        <v>143</v>
      </c>
      <c r="BK299" s="143">
        <f>ROUND(I299*H299,2)</f>
        <v>0</v>
      </c>
      <c r="BL299" s="16" t="s">
        <v>250</v>
      </c>
      <c r="BM299" s="142" t="s">
        <v>371</v>
      </c>
    </row>
    <row r="300" spans="2:65" s="1" customFormat="1" ht="24.2" customHeight="1">
      <c r="B300" s="31"/>
      <c r="C300" s="131" t="s">
        <v>372</v>
      </c>
      <c r="D300" s="131" t="s">
        <v>137</v>
      </c>
      <c r="E300" s="132" t="s">
        <v>373</v>
      </c>
      <c r="F300" s="133" t="s">
        <v>374</v>
      </c>
      <c r="G300" s="134" t="s">
        <v>217</v>
      </c>
      <c r="H300" s="135">
        <v>34.5</v>
      </c>
      <c r="I300" s="136"/>
      <c r="J300" s="137">
        <f>ROUND(I300*H300,2)</f>
        <v>0</v>
      </c>
      <c r="K300" s="133" t="s">
        <v>141</v>
      </c>
      <c r="L300" s="31"/>
      <c r="M300" s="138" t="s">
        <v>1</v>
      </c>
      <c r="N300" s="139" t="s">
        <v>44</v>
      </c>
      <c r="P300" s="140">
        <f>O300*H300</f>
        <v>0</v>
      </c>
      <c r="Q300" s="140">
        <v>0</v>
      </c>
      <c r="R300" s="140">
        <f>Q300*H300</f>
        <v>0</v>
      </c>
      <c r="S300" s="140">
        <v>0</v>
      </c>
      <c r="T300" s="141">
        <f>S300*H300</f>
        <v>0</v>
      </c>
      <c r="AR300" s="142" t="s">
        <v>250</v>
      </c>
      <c r="AT300" s="142" t="s">
        <v>137</v>
      </c>
      <c r="AU300" s="142" t="s">
        <v>143</v>
      </c>
      <c r="AY300" s="16" t="s">
        <v>134</v>
      </c>
      <c r="BE300" s="143">
        <f>IF(N300="základní",J300,0)</f>
        <v>0</v>
      </c>
      <c r="BF300" s="143">
        <f>IF(N300="snížená",J300,0)</f>
        <v>0</v>
      </c>
      <c r="BG300" s="143">
        <f>IF(N300="zákl. přenesená",J300,0)</f>
        <v>0</v>
      </c>
      <c r="BH300" s="143">
        <f>IF(N300="sníž. přenesená",J300,0)</f>
        <v>0</v>
      </c>
      <c r="BI300" s="143">
        <f>IF(N300="nulová",J300,0)</f>
        <v>0</v>
      </c>
      <c r="BJ300" s="16" t="s">
        <v>143</v>
      </c>
      <c r="BK300" s="143">
        <f>ROUND(I300*H300,2)</f>
        <v>0</v>
      </c>
      <c r="BL300" s="16" t="s">
        <v>250</v>
      </c>
      <c r="BM300" s="142" t="s">
        <v>375</v>
      </c>
    </row>
    <row r="301" spans="2:65" s="1" customFormat="1" ht="24.2" customHeight="1">
      <c r="B301" s="31"/>
      <c r="C301" s="131" t="s">
        <v>376</v>
      </c>
      <c r="D301" s="131" t="s">
        <v>137</v>
      </c>
      <c r="E301" s="132" t="s">
        <v>377</v>
      </c>
      <c r="F301" s="133" t="s">
        <v>378</v>
      </c>
      <c r="G301" s="134" t="s">
        <v>140</v>
      </c>
      <c r="H301" s="135">
        <v>19.39</v>
      </c>
      <c r="I301" s="136"/>
      <c r="J301" s="137">
        <f>ROUND(I301*H301,2)</f>
        <v>0</v>
      </c>
      <c r="K301" s="133" t="s">
        <v>141</v>
      </c>
      <c r="L301" s="31"/>
      <c r="M301" s="138" t="s">
        <v>1</v>
      </c>
      <c r="N301" s="139" t="s">
        <v>44</v>
      </c>
      <c r="P301" s="140">
        <f>O301*H301</f>
        <v>0</v>
      </c>
      <c r="Q301" s="140">
        <v>5E-05</v>
      </c>
      <c r="R301" s="140">
        <f>Q301*H301</f>
        <v>0.0009695000000000001</v>
      </c>
      <c r="S301" s="140">
        <v>0</v>
      </c>
      <c r="T301" s="141">
        <f>S301*H301</f>
        <v>0</v>
      </c>
      <c r="AR301" s="142" t="s">
        <v>250</v>
      </c>
      <c r="AT301" s="142" t="s">
        <v>137</v>
      </c>
      <c r="AU301" s="142" t="s">
        <v>143</v>
      </c>
      <c r="AY301" s="16" t="s">
        <v>134</v>
      </c>
      <c r="BE301" s="143">
        <f>IF(N301="základní",J301,0)</f>
        <v>0</v>
      </c>
      <c r="BF301" s="143">
        <f>IF(N301="snížená",J301,0)</f>
        <v>0</v>
      </c>
      <c r="BG301" s="143">
        <f>IF(N301="zákl. přenesená",J301,0)</f>
        <v>0</v>
      </c>
      <c r="BH301" s="143">
        <f>IF(N301="sníž. přenesená",J301,0)</f>
        <v>0</v>
      </c>
      <c r="BI301" s="143">
        <f>IF(N301="nulová",J301,0)</f>
        <v>0</v>
      </c>
      <c r="BJ301" s="16" t="s">
        <v>143</v>
      </c>
      <c r="BK301" s="143">
        <f>ROUND(I301*H301,2)</f>
        <v>0</v>
      </c>
      <c r="BL301" s="16" t="s">
        <v>250</v>
      </c>
      <c r="BM301" s="142" t="s">
        <v>379</v>
      </c>
    </row>
    <row r="302" spans="2:51" s="12" customFormat="1" ht="12">
      <c r="B302" s="144"/>
      <c r="D302" s="145" t="s">
        <v>145</v>
      </c>
      <c r="E302" s="146" t="s">
        <v>1</v>
      </c>
      <c r="F302" s="147" t="s">
        <v>380</v>
      </c>
      <c r="H302" s="148">
        <v>15.94</v>
      </c>
      <c r="I302" s="149"/>
      <c r="L302" s="144"/>
      <c r="M302" s="150"/>
      <c r="T302" s="151"/>
      <c r="AT302" s="146" t="s">
        <v>145</v>
      </c>
      <c r="AU302" s="146" t="s">
        <v>143</v>
      </c>
      <c r="AV302" s="12" t="s">
        <v>143</v>
      </c>
      <c r="AW302" s="12" t="s">
        <v>33</v>
      </c>
      <c r="AX302" s="12" t="s">
        <v>78</v>
      </c>
      <c r="AY302" s="146" t="s">
        <v>134</v>
      </c>
    </row>
    <row r="303" spans="2:51" s="12" customFormat="1" ht="12">
      <c r="B303" s="144"/>
      <c r="D303" s="145" t="s">
        <v>145</v>
      </c>
      <c r="E303" s="146" t="s">
        <v>1</v>
      </c>
      <c r="F303" s="147" t="s">
        <v>334</v>
      </c>
      <c r="H303" s="148">
        <v>3.45</v>
      </c>
      <c r="I303" s="149"/>
      <c r="L303" s="144"/>
      <c r="M303" s="150"/>
      <c r="T303" s="151"/>
      <c r="AT303" s="146" t="s">
        <v>145</v>
      </c>
      <c r="AU303" s="146" t="s">
        <v>143</v>
      </c>
      <c r="AV303" s="12" t="s">
        <v>143</v>
      </c>
      <c r="AW303" s="12" t="s">
        <v>33</v>
      </c>
      <c r="AX303" s="12" t="s">
        <v>78</v>
      </c>
      <c r="AY303" s="146" t="s">
        <v>134</v>
      </c>
    </row>
    <row r="304" spans="2:51" s="13" customFormat="1" ht="12">
      <c r="B304" s="152"/>
      <c r="D304" s="145" t="s">
        <v>145</v>
      </c>
      <c r="E304" s="153" t="s">
        <v>1</v>
      </c>
      <c r="F304" s="154" t="s">
        <v>148</v>
      </c>
      <c r="H304" s="155">
        <v>19.39</v>
      </c>
      <c r="I304" s="156"/>
      <c r="L304" s="152"/>
      <c r="M304" s="157"/>
      <c r="T304" s="158"/>
      <c r="AT304" s="153" t="s">
        <v>145</v>
      </c>
      <c r="AU304" s="153" t="s">
        <v>143</v>
      </c>
      <c r="AV304" s="13" t="s">
        <v>142</v>
      </c>
      <c r="AW304" s="13" t="s">
        <v>33</v>
      </c>
      <c r="AX304" s="13" t="s">
        <v>86</v>
      </c>
      <c r="AY304" s="153" t="s">
        <v>134</v>
      </c>
    </row>
    <row r="305" spans="2:65" s="1" customFormat="1" ht="24.2" customHeight="1">
      <c r="B305" s="31"/>
      <c r="C305" s="131" t="s">
        <v>381</v>
      </c>
      <c r="D305" s="131" t="s">
        <v>137</v>
      </c>
      <c r="E305" s="132" t="s">
        <v>382</v>
      </c>
      <c r="F305" s="133" t="s">
        <v>383</v>
      </c>
      <c r="G305" s="134" t="s">
        <v>306</v>
      </c>
      <c r="H305" s="165"/>
      <c r="I305" s="136"/>
      <c r="J305" s="137">
        <f>ROUND(I305*H305,2)</f>
        <v>0</v>
      </c>
      <c r="K305" s="133" t="s">
        <v>141</v>
      </c>
      <c r="L305" s="31"/>
      <c r="M305" s="138" t="s">
        <v>1</v>
      </c>
      <c r="N305" s="139" t="s">
        <v>44</v>
      </c>
      <c r="P305" s="140">
        <f>O305*H305</f>
        <v>0</v>
      </c>
      <c r="Q305" s="140">
        <v>0</v>
      </c>
      <c r="R305" s="140">
        <f>Q305*H305</f>
        <v>0</v>
      </c>
      <c r="S305" s="140">
        <v>0</v>
      </c>
      <c r="T305" s="141">
        <f>S305*H305</f>
        <v>0</v>
      </c>
      <c r="AR305" s="142" t="s">
        <v>250</v>
      </c>
      <c r="AT305" s="142" t="s">
        <v>137</v>
      </c>
      <c r="AU305" s="142" t="s">
        <v>143</v>
      </c>
      <c r="AY305" s="16" t="s">
        <v>134</v>
      </c>
      <c r="BE305" s="143">
        <f>IF(N305="základní",J305,0)</f>
        <v>0</v>
      </c>
      <c r="BF305" s="143">
        <f>IF(N305="snížená",J305,0)</f>
        <v>0</v>
      </c>
      <c r="BG305" s="143">
        <f>IF(N305="zákl. přenesená",J305,0)</f>
        <v>0</v>
      </c>
      <c r="BH305" s="143">
        <f>IF(N305="sníž. přenesená",J305,0)</f>
        <v>0</v>
      </c>
      <c r="BI305" s="143">
        <f>IF(N305="nulová",J305,0)</f>
        <v>0</v>
      </c>
      <c r="BJ305" s="16" t="s">
        <v>143</v>
      </c>
      <c r="BK305" s="143">
        <f>ROUND(I305*H305,2)</f>
        <v>0</v>
      </c>
      <c r="BL305" s="16" t="s">
        <v>250</v>
      </c>
      <c r="BM305" s="142" t="s">
        <v>384</v>
      </c>
    </row>
    <row r="306" spans="2:63" s="11" customFormat="1" ht="22.9" customHeight="1">
      <c r="B306" s="119"/>
      <c r="D306" s="120" t="s">
        <v>77</v>
      </c>
      <c r="E306" s="129" t="s">
        <v>385</v>
      </c>
      <c r="F306" s="129" t="s">
        <v>386</v>
      </c>
      <c r="I306" s="122"/>
      <c r="J306" s="130">
        <f>BK306</f>
        <v>0</v>
      </c>
      <c r="L306" s="119"/>
      <c r="M306" s="124"/>
      <c r="P306" s="125">
        <f>SUM(P307:P343)</f>
        <v>0</v>
      </c>
      <c r="R306" s="125">
        <f>SUM(R307:R343)</f>
        <v>5.2925488</v>
      </c>
      <c r="T306" s="126">
        <f>SUM(T307:T343)</f>
        <v>26.679840000000002</v>
      </c>
      <c r="AR306" s="120" t="s">
        <v>143</v>
      </c>
      <c r="AT306" s="127" t="s">
        <v>77</v>
      </c>
      <c r="AU306" s="127" t="s">
        <v>86</v>
      </c>
      <c r="AY306" s="120" t="s">
        <v>134</v>
      </c>
      <c r="BK306" s="128">
        <f>SUM(BK307:BK343)</f>
        <v>0</v>
      </c>
    </row>
    <row r="307" spans="2:65" s="1" customFormat="1" ht="16.5" customHeight="1">
      <c r="B307" s="31"/>
      <c r="C307" s="131" t="s">
        <v>387</v>
      </c>
      <c r="D307" s="131" t="s">
        <v>137</v>
      </c>
      <c r="E307" s="132" t="s">
        <v>388</v>
      </c>
      <c r="F307" s="133" t="s">
        <v>389</v>
      </c>
      <c r="G307" s="134" t="s">
        <v>140</v>
      </c>
      <c r="H307" s="135">
        <v>327.36</v>
      </c>
      <c r="I307" s="136"/>
      <c r="J307" s="137">
        <f>ROUND(I307*H307,2)</f>
        <v>0</v>
      </c>
      <c r="K307" s="133" t="s">
        <v>141</v>
      </c>
      <c r="L307" s="31"/>
      <c r="M307" s="138" t="s">
        <v>1</v>
      </c>
      <c r="N307" s="139" t="s">
        <v>44</v>
      </c>
      <c r="P307" s="140">
        <f>O307*H307</f>
        <v>0</v>
      </c>
      <c r="Q307" s="140">
        <v>0.0003</v>
      </c>
      <c r="R307" s="140">
        <f>Q307*H307</f>
        <v>0.09820799999999999</v>
      </c>
      <c r="S307" s="140">
        <v>0</v>
      </c>
      <c r="T307" s="141">
        <f>S307*H307</f>
        <v>0</v>
      </c>
      <c r="AR307" s="142" t="s">
        <v>250</v>
      </c>
      <c r="AT307" s="142" t="s">
        <v>137</v>
      </c>
      <c r="AU307" s="142" t="s">
        <v>143</v>
      </c>
      <c r="AY307" s="16" t="s">
        <v>134</v>
      </c>
      <c r="BE307" s="143">
        <f>IF(N307="základní",J307,0)</f>
        <v>0</v>
      </c>
      <c r="BF307" s="143">
        <f>IF(N307="snížená",J307,0)</f>
        <v>0</v>
      </c>
      <c r="BG307" s="143">
        <f>IF(N307="zákl. přenesená",J307,0)</f>
        <v>0</v>
      </c>
      <c r="BH307" s="143">
        <f>IF(N307="sníž. přenesená",J307,0)</f>
        <v>0</v>
      </c>
      <c r="BI307" s="143">
        <f>IF(N307="nulová",J307,0)</f>
        <v>0</v>
      </c>
      <c r="BJ307" s="16" t="s">
        <v>143</v>
      </c>
      <c r="BK307" s="143">
        <f>ROUND(I307*H307,2)</f>
        <v>0</v>
      </c>
      <c r="BL307" s="16" t="s">
        <v>250</v>
      </c>
      <c r="BM307" s="142" t="s">
        <v>390</v>
      </c>
    </row>
    <row r="308" spans="2:65" s="1" customFormat="1" ht="24.2" customHeight="1">
      <c r="B308" s="31"/>
      <c r="C308" s="131" t="s">
        <v>391</v>
      </c>
      <c r="D308" s="131" t="s">
        <v>137</v>
      </c>
      <c r="E308" s="132" t="s">
        <v>392</v>
      </c>
      <c r="F308" s="133" t="s">
        <v>393</v>
      </c>
      <c r="G308" s="134" t="s">
        <v>140</v>
      </c>
      <c r="H308" s="135">
        <v>327.36</v>
      </c>
      <c r="I308" s="136"/>
      <c r="J308" s="137">
        <f>ROUND(I308*H308,2)</f>
        <v>0</v>
      </c>
      <c r="K308" s="133" t="s">
        <v>141</v>
      </c>
      <c r="L308" s="31"/>
      <c r="M308" s="138" t="s">
        <v>1</v>
      </c>
      <c r="N308" s="139" t="s">
        <v>44</v>
      </c>
      <c r="P308" s="140">
        <f>O308*H308</f>
        <v>0</v>
      </c>
      <c r="Q308" s="140">
        <v>0</v>
      </c>
      <c r="R308" s="140">
        <f>Q308*H308</f>
        <v>0</v>
      </c>
      <c r="S308" s="140">
        <v>0.0815</v>
      </c>
      <c r="T308" s="141">
        <f>S308*H308</f>
        <v>26.679840000000002</v>
      </c>
      <c r="AR308" s="142" t="s">
        <v>250</v>
      </c>
      <c r="AT308" s="142" t="s">
        <v>137</v>
      </c>
      <c r="AU308" s="142" t="s">
        <v>143</v>
      </c>
      <c r="AY308" s="16" t="s">
        <v>134</v>
      </c>
      <c r="BE308" s="143">
        <f>IF(N308="základní",J308,0)</f>
        <v>0</v>
      </c>
      <c r="BF308" s="143">
        <f>IF(N308="snížená",J308,0)</f>
        <v>0</v>
      </c>
      <c r="BG308" s="143">
        <f>IF(N308="zákl. přenesená",J308,0)</f>
        <v>0</v>
      </c>
      <c r="BH308" s="143">
        <f>IF(N308="sníž. přenesená",J308,0)</f>
        <v>0</v>
      </c>
      <c r="BI308" s="143">
        <f>IF(N308="nulová",J308,0)</f>
        <v>0</v>
      </c>
      <c r="BJ308" s="16" t="s">
        <v>143</v>
      </c>
      <c r="BK308" s="143">
        <f>ROUND(I308*H308,2)</f>
        <v>0</v>
      </c>
      <c r="BL308" s="16" t="s">
        <v>250</v>
      </c>
      <c r="BM308" s="142" t="s">
        <v>394</v>
      </c>
    </row>
    <row r="309" spans="2:51" s="14" customFormat="1" ht="12">
      <c r="B309" s="159"/>
      <c r="D309" s="145" t="s">
        <v>145</v>
      </c>
      <c r="E309" s="160" t="s">
        <v>1</v>
      </c>
      <c r="F309" s="161" t="s">
        <v>159</v>
      </c>
      <c r="H309" s="160" t="s">
        <v>1</v>
      </c>
      <c r="I309" s="162"/>
      <c r="L309" s="159"/>
      <c r="M309" s="163"/>
      <c r="T309" s="164"/>
      <c r="AT309" s="160" t="s">
        <v>145</v>
      </c>
      <c r="AU309" s="160" t="s">
        <v>143</v>
      </c>
      <c r="AV309" s="14" t="s">
        <v>86</v>
      </c>
      <c r="AW309" s="14" t="s">
        <v>33</v>
      </c>
      <c r="AX309" s="14" t="s">
        <v>78</v>
      </c>
      <c r="AY309" s="160" t="s">
        <v>134</v>
      </c>
    </row>
    <row r="310" spans="2:51" s="12" customFormat="1" ht="12">
      <c r="B310" s="144"/>
      <c r="D310" s="145" t="s">
        <v>145</v>
      </c>
      <c r="E310" s="146" t="s">
        <v>1</v>
      </c>
      <c r="F310" s="147" t="s">
        <v>160</v>
      </c>
      <c r="H310" s="148">
        <v>55.44</v>
      </c>
      <c r="I310" s="149"/>
      <c r="L310" s="144"/>
      <c r="M310" s="150"/>
      <c r="T310" s="151"/>
      <c r="AT310" s="146" t="s">
        <v>145</v>
      </c>
      <c r="AU310" s="146" t="s">
        <v>143</v>
      </c>
      <c r="AV310" s="12" t="s">
        <v>143</v>
      </c>
      <c r="AW310" s="12" t="s">
        <v>33</v>
      </c>
      <c r="AX310" s="12" t="s">
        <v>78</v>
      </c>
      <c r="AY310" s="146" t="s">
        <v>134</v>
      </c>
    </row>
    <row r="311" spans="2:51" s="12" customFormat="1" ht="12">
      <c r="B311" s="144"/>
      <c r="D311" s="145" t="s">
        <v>145</v>
      </c>
      <c r="E311" s="146" t="s">
        <v>1</v>
      </c>
      <c r="F311" s="147" t="s">
        <v>161</v>
      </c>
      <c r="H311" s="148">
        <v>120.4</v>
      </c>
      <c r="I311" s="149"/>
      <c r="L311" s="144"/>
      <c r="M311" s="150"/>
      <c r="T311" s="151"/>
      <c r="AT311" s="146" t="s">
        <v>145</v>
      </c>
      <c r="AU311" s="146" t="s">
        <v>143</v>
      </c>
      <c r="AV311" s="12" t="s">
        <v>143</v>
      </c>
      <c r="AW311" s="12" t="s">
        <v>33</v>
      </c>
      <c r="AX311" s="12" t="s">
        <v>78</v>
      </c>
      <c r="AY311" s="146" t="s">
        <v>134</v>
      </c>
    </row>
    <row r="312" spans="2:51" s="12" customFormat="1" ht="12">
      <c r="B312" s="144"/>
      <c r="D312" s="145" t="s">
        <v>145</v>
      </c>
      <c r="E312" s="146" t="s">
        <v>1</v>
      </c>
      <c r="F312" s="147" t="s">
        <v>162</v>
      </c>
      <c r="H312" s="148">
        <v>7.56</v>
      </c>
      <c r="I312" s="149"/>
      <c r="L312" s="144"/>
      <c r="M312" s="150"/>
      <c r="T312" s="151"/>
      <c r="AT312" s="146" t="s">
        <v>145</v>
      </c>
      <c r="AU312" s="146" t="s">
        <v>143</v>
      </c>
      <c r="AV312" s="12" t="s">
        <v>143</v>
      </c>
      <c r="AW312" s="12" t="s">
        <v>33</v>
      </c>
      <c r="AX312" s="12" t="s">
        <v>78</v>
      </c>
      <c r="AY312" s="146" t="s">
        <v>134</v>
      </c>
    </row>
    <row r="313" spans="2:51" s="14" customFormat="1" ht="12">
      <c r="B313" s="159"/>
      <c r="D313" s="145" t="s">
        <v>145</v>
      </c>
      <c r="E313" s="160" t="s">
        <v>1</v>
      </c>
      <c r="F313" s="161" t="s">
        <v>163</v>
      </c>
      <c r="H313" s="160" t="s">
        <v>1</v>
      </c>
      <c r="I313" s="162"/>
      <c r="L313" s="159"/>
      <c r="M313" s="163"/>
      <c r="T313" s="164"/>
      <c r="AT313" s="160" t="s">
        <v>145</v>
      </c>
      <c r="AU313" s="160" t="s">
        <v>143</v>
      </c>
      <c r="AV313" s="14" t="s">
        <v>86</v>
      </c>
      <c r="AW313" s="14" t="s">
        <v>33</v>
      </c>
      <c r="AX313" s="14" t="s">
        <v>78</v>
      </c>
      <c r="AY313" s="160" t="s">
        <v>134</v>
      </c>
    </row>
    <row r="314" spans="2:51" s="12" customFormat="1" ht="12">
      <c r="B314" s="144"/>
      <c r="D314" s="145" t="s">
        <v>145</v>
      </c>
      <c r="E314" s="146" t="s">
        <v>1</v>
      </c>
      <c r="F314" s="147" t="s">
        <v>164</v>
      </c>
      <c r="H314" s="148">
        <v>14</v>
      </c>
      <c r="I314" s="149"/>
      <c r="L314" s="144"/>
      <c r="M314" s="150"/>
      <c r="T314" s="151"/>
      <c r="AT314" s="146" t="s">
        <v>145</v>
      </c>
      <c r="AU314" s="146" t="s">
        <v>143</v>
      </c>
      <c r="AV314" s="12" t="s">
        <v>143</v>
      </c>
      <c r="AW314" s="12" t="s">
        <v>33</v>
      </c>
      <c r="AX314" s="12" t="s">
        <v>78</v>
      </c>
      <c r="AY314" s="146" t="s">
        <v>134</v>
      </c>
    </row>
    <row r="315" spans="2:51" s="12" customFormat="1" ht="12">
      <c r="B315" s="144"/>
      <c r="D315" s="145" t="s">
        <v>145</v>
      </c>
      <c r="E315" s="146" t="s">
        <v>1</v>
      </c>
      <c r="F315" s="147" t="s">
        <v>165</v>
      </c>
      <c r="H315" s="148">
        <v>30.88</v>
      </c>
      <c r="I315" s="149"/>
      <c r="L315" s="144"/>
      <c r="M315" s="150"/>
      <c r="T315" s="151"/>
      <c r="AT315" s="146" t="s">
        <v>145</v>
      </c>
      <c r="AU315" s="146" t="s">
        <v>143</v>
      </c>
      <c r="AV315" s="12" t="s">
        <v>143</v>
      </c>
      <c r="AW315" s="12" t="s">
        <v>33</v>
      </c>
      <c r="AX315" s="12" t="s">
        <v>78</v>
      </c>
      <c r="AY315" s="146" t="s">
        <v>134</v>
      </c>
    </row>
    <row r="316" spans="2:51" s="12" customFormat="1" ht="12">
      <c r="B316" s="144"/>
      <c r="D316" s="145" t="s">
        <v>145</v>
      </c>
      <c r="E316" s="146" t="s">
        <v>1</v>
      </c>
      <c r="F316" s="147" t="s">
        <v>166</v>
      </c>
      <c r="H316" s="148">
        <v>1.8</v>
      </c>
      <c r="I316" s="149"/>
      <c r="L316" s="144"/>
      <c r="M316" s="150"/>
      <c r="T316" s="151"/>
      <c r="AT316" s="146" t="s">
        <v>145</v>
      </c>
      <c r="AU316" s="146" t="s">
        <v>143</v>
      </c>
      <c r="AV316" s="12" t="s">
        <v>143</v>
      </c>
      <c r="AW316" s="12" t="s">
        <v>33</v>
      </c>
      <c r="AX316" s="12" t="s">
        <v>78</v>
      </c>
      <c r="AY316" s="146" t="s">
        <v>134</v>
      </c>
    </row>
    <row r="317" spans="2:51" s="14" customFormat="1" ht="12">
      <c r="B317" s="159"/>
      <c r="D317" s="145" t="s">
        <v>145</v>
      </c>
      <c r="E317" s="160" t="s">
        <v>1</v>
      </c>
      <c r="F317" s="161" t="s">
        <v>167</v>
      </c>
      <c r="H317" s="160" t="s">
        <v>1</v>
      </c>
      <c r="I317" s="162"/>
      <c r="L317" s="159"/>
      <c r="M317" s="163"/>
      <c r="T317" s="164"/>
      <c r="AT317" s="160" t="s">
        <v>145</v>
      </c>
      <c r="AU317" s="160" t="s">
        <v>143</v>
      </c>
      <c r="AV317" s="14" t="s">
        <v>86</v>
      </c>
      <c r="AW317" s="14" t="s">
        <v>33</v>
      </c>
      <c r="AX317" s="14" t="s">
        <v>78</v>
      </c>
      <c r="AY317" s="160" t="s">
        <v>134</v>
      </c>
    </row>
    <row r="318" spans="2:51" s="12" customFormat="1" ht="12">
      <c r="B318" s="144"/>
      <c r="D318" s="145" t="s">
        <v>145</v>
      </c>
      <c r="E318" s="146" t="s">
        <v>1</v>
      </c>
      <c r="F318" s="147" t="s">
        <v>168</v>
      </c>
      <c r="H318" s="148">
        <v>28</v>
      </c>
      <c r="I318" s="149"/>
      <c r="L318" s="144"/>
      <c r="M318" s="150"/>
      <c r="T318" s="151"/>
      <c r="AT318" s="146" t="s">
        <v>145</v>
      </c>
      <c r="AU318" s="146" t="s">
        <v>143</v>
      </c>
      <c r="AV318" s="12" t="s">
        <v>143</v>
      </c>
      <c r="AW318" s="12" t="s">
        <v>33</v>
      </c>
      <c r="AX318" s="12" t="s">
        <v>78</v>
      </c>
      <c r="AY318" s="146" t="s">
        <v>134</v>
      </c>
    </row>
    <row r="319" spans="2:51" s="12" customFormat="1" ht="12">
      <c r="B319" s="144"/>
      <c r="D319" s="145" t="s">
        <v>145</v>
      </c>
      <c r="E319" s="146" t="s">
        <v>1</v>
      </c>
      <c r="F319" s="147" t="s">
        <v>169</v>
      </c>
      <c r="H319" s="148">
        <v>66.4</v>
      </c>
      <c r="I319" s="149"/>
      <c r="L319" s="144"/>
      <c r="M319" s="150"/>
      <c r="T319" s="151"/>
      <c r="AT319" s="146" t="s">
        <v>145</v>
      </c>
      <c r="AU319" s="146" t="s">
        <v>143</v>
      </c>
      <c r="AV319" s="12" t="s">
        <v>143</v>
      </c>
      <c r="AW319" s="12" t="s">
        <v>33</v>
      </c>
      <c r="AX319" s="12" t="s">
        <v>78</v>
      </c>
      <c r="AY319" s="146" t="s">
        <v>134</v>
      </c>
    </row>
    <row r="320" spans="2:51" s="12" customFormat="1" ht="12">
      <c r="B320" s="144"/>
      <c r="D320" s="145" t="s">
        <v>145</v>
      </c>
      <c r="E320" s="146" t="s">
        <v>1</v>
      </c>
      <c r="F320" s="147" t="s">
        <v>170</v>
      </c>
      <c r="H320" s="148">
        <v>2.88</v>
      </c>
      <c r="I320" s="149"/>
      <c r="L320" s="144"/>
      <c r="M320" s="150"/>
      <c r="T320" s="151"/>
      <c r="AT320" s="146" t="s">
        <v>145</v>
      </c>
      <c r="AU320" s="146" t="s">
        <v>143</v>
      </c>
      <c r="AV320" s="12" t="s">
        <v>143</v>
      </c>
      <c r="AW320" s="12" t="s">
        <v>33</v>
      </c>
      <c r="AX320" s="12" t="s">
        <v>78</v>
      </c>
      <c r="AY320" s="146" t="s">
        <v>134</v>
      </c>
    </row>
    <row r="321" spans="2:51" s="13" customFormat="1" ht="12">
      <c r="B321" s="152"/>
      <c r="D321" s="145" t="s">
        <v>145</v>
      </c>
      <c r="E321" s="153" t="s">
        <v>1</v>
      </c>
      <c r="F321" s="154" t="s">
        <v>148</v>
      </c>
      <c r="H321" s="155">
        <v>327.36</v>
      </c>
      <c r="I321" s="156"/>
      <c r="L321" s="152"/>
      <c r="M321" s="157"/>
      <c r="T321" s="158"/>
      <c r="AT321" s="153" t="s">
        <v>145</v>
      </c>
      <c r="AU321" s="153" t="s">
        <v>143</v>
      </c>
      <c r="AV321" s="13" t="s">
        <v>142</v>
      </c>
      <c r="AW321" s="13" t="s">
        <v>33</v>
      </c>
      <c r="AX321" s="13" t="s">
        <v>86</v>
      </c>
      <c r="AY321" s="153" t="s">
        <v>134</v>
      </c>
    </row>
    <row r="322" spans="2:65" s="1" customFormat="1" ht="33" customHeight="1">
      <c r="B322" s="31"/>
      <c r="C322" s="131" t="s">
        <v>395</v>
      </c>
      <c r="D322" s="131" t="s">
        <v>137</v>
      </c>
      <c r="E322" s="132" t="s">
        <v>396</v>
      </c>
      <c r="F322" s="133" t="s">
        <v>397</v>
      </c>
      <c r="G322" s="134" t="s">
        <v>140</v>
      </c>
      <c r="H322" s="135">
        <v>327.36</v>
      </c>
      <c r="I322" s="136"/>
      <c r="J322" s="137">
        <f>ROUND(I322*H322,2)</f>
        <v>0</v>
      </c>
      <c r="K322" s="133" t="s">
        <v>141</v>
      </c>
      <c r="L322" s="31"/>
      <c r="M322" s="138" t="s">
        <v>1</v>
      </c>
      <c r="N322" s="139" t="s">
        <v>44</v>
      </c>
      <c r="P322" s="140">
        <f>O322*H322</f>
        <v>0</v>
      </c>
      <c r="Q322" s="140">
        <v>0.00495</v>
      </c>
      <c r="R322" s="140">
        <f>Q322*H322</f>
        <v>1.620432</v>
      </c>
      <c r="S322" s="140">
        <v>0</v>
      </c>
      <c r="T322" s="141">
        <f>S322*H322</f>
        <v>0</v>
      </c>
      <c r="AR322" s="142" t="s">
        <v>250</v>
      </c>
      <c r="AT322" s="142" t="s">
        <v>137</v>
      </c>
      <c r="AU322" s="142" t="s">
        <v>143</v>
      </c>
      <c r="AY322" s="16" t="s">
        <v>134</v>
      </c>
      <c r="BE322" s="143">
        <f>IF(N322="základní",J322,0)</f>
        <v>0</v>
      </c>
      <c r="BF322" s="143">
        <f>IF(N322="snížená",J322,0)</f>
        <v>0</v>
      </c>
      <c r="BG322" s="143">
        <f>IF(N322="zákl. přenesená",J322,0)</f>
        <v>0</v>
      </c>
      <c r="BH322" s="143">
        <f>IF(N322="sníž. přenesená",J322,0)</f>
        <v>0</v>
      </c>
      <c r="BI322" s="143">
        <f>IF(N322="nulová",J322,0)</f>
        <v>0</v>
      </c>
      <c r="BJ322" s="16" t="s">
        <v>143</v>
      </c>
      <c r="BK322" s="143">
        <f>ROUND(I322*H322,2)</f>
        <v>0</v>
      </c>
      <c r="BL322" s="16" t="s">
        <v>250</v>
      </c>
      <c r="BM322" s="142" t="s">
        <v>398</v>
      </c>
    </row>
    <row r="323" spans="2:51" s="14" customFormat="1" ht="12">
      <c r="B323" s="159"/>
      <c r="D323" s="145" t="s">
        <v>145</v>
      </c>
      <c r="E323" s="160" t="s">
        <v>1</v>
      </c>
      <c r="F323" s="161" t="s">
        <v>159</v>
      </c>
      <c r="H323" s="160" t="s">
        <v>1</v>
      </c>
      <c r="I323" s="162"/>
      <c r="L323" s="159"/>
      <c r="M323" s="163"/>
      <c r="T323" s="164"/>
      <c r="AT323" s="160" t="s">
        <v>145</v>
      </c>
      <c r="AU323" s="160" t="s">
        <v>143</v>
      </c>
      <c r="AV323" s="14" t="s">
        <v>86</v>
      </c>
      <c r="AW323" s="14" t="s">
        <v>33</v>
      </c>
      <c r="AX323" s="14" t="s">
        <v>78</v>
      </c>
      <c r="AY323" s="160" t="s">
        <v>134</v>
      </c>
    </row>
    <row r="324" spans="2:51" s="12" customFormat="1" ht="12">
      <c r="B324" s="144"/>
      <c r="D324" s="145" t="s">
        <v>145</v>
      </c>
      <c r="E324" s="146" t="s">
        <v>1</v>
      </c>
      <c r="F324" s="147" t="s">
        <v>160</v>
      </c>
      <c r="H324" s="148">
        <v>55.44</v>
      </c>
      <c r="I324" s="149"/>
      <c r="L324" s="144"/>
      <c r="M324" s="150"/>
      <c r="T324" s="151"/>
      <c r="AT324" s="146" t="s">
        <v>145</v>
      </c>
      <c r="AU324" s="146" t="s">
        <v>143</v>
      </c>
      <c r="AV324" s="12" t="s">
        <v>143</v>
      </c>
      <c r="AW324" s="12" t="s">
        <v>33</v>
      </c>
      <c r="AX324" s="12" t="s">
        <v>78</v>
      </c>
      <c r="AY324" s="146" t="s">
        <v>134</v>
      </c>
    </row>
    <row r="325" spans="2:51" s="12" customFormat="1" ht="12">
      <c r="B325" s="144"/>
      <c r="D325" s="145" t="s">
        <v>145</v>
      </c>
      <c r="E325" s="146" t="s">
        <v>1</v>
      </c>
      <c r="F325" s="147" t="s">
        <v>161</v>
      </c>
      <c r="H325" s="148">
        <v>120.4</v>
      </c>
      <c r="I325" s="149"/>
      <c r="L325" s="144"/>
      <c r="M325" s="150"/>
      <c r="T325" s="151"/>
      <c r="AT325" s="146" t="s">
        <v>145</v>
      </c>
      <c r="AU325" s="146" t="s">
        <v>143</v>
      </c>
      <c r="AV325" s="12" t="s">
        <v>143</v>
      </c>
      <c r="AW325" s="12" t="s">
        <v>33</v>
      </c>
      <c r="AX325" s="12" t="s">
        <v>78</v>
      </c>
      <c r="AY325" s="146" t="s">
        <v>134</v>
      </c>
    </row>
    <row r="326" spans="2:51" s="12" customFormat="1" ht="12">
      <c r="B326" s="144"/>
      <c r="D326" s="145" t="s">
        <v>145</v>
      </c>
      <c r="E326" s="146" t="s">
        <v>1</v>
      </c>
      <c r="F326" s="147" t="s">
        <v>162</v>
      </c>
      <c r="H326" s="148">
        <v>7.56</v>
      </c>
      <c r="I326" s="149"/>
      <c r="L326" s="144"/>
      <c r="M326" s="150"/>
      <c r="T326" s="151"/>
      <c r="AT326" s="146" t="s">
        <v>145</v>
      </c>
      <c r="AU326" s="146" t="s">
        <v>143</v>
      </c>
      <c r="AV326" s="12" t="s">
        <v>143</v>
      </c>
      <c r="AW326" s="12" t="s">
        <v>33</v>
      </c>
      <c r="AX326" s="12" t="s">
        <v>78</v>
      </c>
      <c r="AY326" s="146" t="s">
        <v>134</v>
      </c>
    </row>
    <row r="327" spans="2:51" s="14" customFormat="1" ht="12">
      <c r="B327" s="159"/>
      <c r="D327" s="145" t="s">
        <v>145</v>
      </c>
      <c r="E327" s="160" t="s">
        <v>1</v>
      </c>
      <c r="F327" s="161" t="s">
        <v>163</v>
      </c>
      <c r="H327" s="160" t="s">
        <v>1</v>
      </c>
      <c r="I327" s="162"/>
      <c r="L327" s="159"/>
      <c r="M327" s="163"/>
      <c r="T327" s="164"/>
      <c r="AT327" s="160" t="s">
        <v>145</v>
      </c>
      <c r="AU327" s="160" t="s">
        <v>143</v>
      </c>
      <c r="AV327" s="14" t="s">
        <v>86</v>
      </c>
      <c r="AW327" s="14" t="s">
        <v>33</v>
      </c>
      <c r="AX327" s="14" t="s">
        <v>78</v>
      </c>
      <c r="AY327" s="160" t="s">
        <v>134</v>
      </c>
    </row>
    <row r="328" spans="2:51" s="12" customFormat="1" ht="12">
      <c r="B328" s="144"/>
      <c r="D328" s="145" t="s">
        <v>145</v>
      </c>
      <c r="E328" s="146" t="s">
        <v>1</v>
      </c>
      <c r="F328" s="147" t="s">
        <v>164</v>
      </c>
      <c r="H328" s="148">
        <v>14</v>
      </c>
      <c r="I328" s="149"/>
      <c r="L328" s="144"/>
      <c r="M328" s="150"/>
      <c r="T328" s="151"/>
      <c r="AT328" s="146" t="s">
        <v>145</v>
      </c>
      <c r="AU328" s="146" t="s">
        <v>143</v>
      </c>
      <c r="AV328" s="12" t="s">
        <v>143</v>
      </c>
      <c r="AW328" s="12" t="s">
        <v>33</v>
      </c>
      <c r="AX328" s="12" t="s">
        <v>78</v>
      </c>
      <c r="AY328" s="146" t="s">
        <v>134</v>
      </c>
    </row>
    <row r="329" spans="2:51" s="12" customFormat="1" ht="12">
      <c r="B329" s="144"/>
      <c r="D329" s="145" t="s">
        <v>145</v>
      </c>
      <c r="E329" s="146" t="s">
        <v>1</v>
      </c>
      <c r="F329" s="147" t="s">
        <v>165</v>
      </c>
      <c r="H329" s="148">
        <v>30.88</v>
      </c>
      <c r="I329" s="149"/>
      <c r="L329" s="144"/>
      <c r="M329" s="150"/>
      <c r="T329" s="151"/>
      <c r="AT329" s="146" t="s">
        <v>145</v>
      </c>
      <c r="AU329" s="146" t="s">
        <v>143</v>
      </c>
      <c r="AV329" s="12" t="s">
        <v>143</v>
      </c>
      <c r="AW329" s="12" t="s">
        <v>33</v>
      </c>
      <c r="AX329" s="12" t="s">
        <v>78</v>
      </c>
      <c r="AY329" s="146" t="s">
        <v>134</v>
      </c>
    </row>
    <row r="330" spans="2:51" s="12" customFormat="1" ht="12">
      <c r="B330" s="144"/>
      <c r="D330" s="145" t="s">
        <v>145</v>
      </c>
      <c r="E330" s="146" t="s">
        <v>1</v>
      </c>
      <c r="F330" s="147" t="s">
        <v>166</v>
      </c>
      <c r="H330" s="148">
        <v>1.8</v>
      </c>
      <c r="I330" s="149"/>
      <c r="L330" s="144"/>
      <c r="M330" s="150"/>
      <c r="T330" s="151"/>
      <c r="AT330" s="146" t="s">
        <v>145</v>
      </c>
      <c r="AU330" s="146" t="s">
        <v>143</v>
      </c>
      <c r="AV330" s="12" t="s">
        <v>143</v>
      </c>
      <c r="AW330" s="12" t="s">
        <v>33</v>
      </c>
      <c r="AX330" s="12" t="s">
        <v>78</v>
      </c>
      <c r="AY330" s="146" t="s">
        <v>134</v>
      </c>
    </row>
    <row r="331" spans="2:51" s="14" customFormat="1" ht="12">
      <c r="B331" s="159"/>
      <c r="D331" s="145" t="s">
        <v>145</v>
      </c>
      <c r="E331" s="160" t="s">
        <v>1</v>
      </c>
      <c r="F331" s="161" t="s">
        <v>167</v>
      </c>
      <c r="H331" s="160" t="s">
        <v>1</v>
      </c>
      <c r="I331" s="162"/>
      <c r="L331" s="159"/>
      <c r="M331" s="163"/>
      <c r="T331" s="164"/>
      <c r="AT331" s="160" t="s">
        <v>145</v>
      </c>
      <c r="AU331" s="160" t="s">
        <v>143</v>
      </c>
      <c r="AV331" s="14" t="s">
        <v>86</v>
      </c>
      <c r="AW331" s="14" t="s">
        <v>33</v>
      </c>
      <c r="AX331" s="14" t="s">
        <v>78</v>
      </c>
      <c r="AY331" s="160" t="s">
        <v>134</v>
      </c>
    </row>
    <row r="332" spans="2:51" s="12" customFormat="1" ht="12">
      <c r="B332" s="144"/>
      <c r="D332" s="145" t="s">
        <v>145</v>
      </c>
      <c r="E332" s="146" t="s">
        <v>1</v>
      </c>
      <c r="F332" s="147" t="s">
        <v>168</v>
      </c>
      <c r="H332" s="148">
        <v>28</v>
      </c>
      <c r="I332" s="149"/>
      <c r="L332" s="144"/>
      <c r="M332" s="150"/>
      <c r="T332" s="151"/>
      <c r="AT332" s="146" t="s">
        <v>145</v>
      </c>
      <c r="AU332" s="146" t="s">
        <v>143</v>
      </c>
      <c r="AV332" s="12" t="s">
        <v>143</v>
      </c>
      <c r="AW332" s="12" t="s">
        <v>33</v>
      </c>
      <c r="AX332" s="12" t="s">
        <v>78</v>
      </c>
      <c r="AY332" s="146" t="s">
        <v>134</v>
      </c>
    </row>
    <row r="333" spans="2:51" s="12" customFormat="1" ht="12">
      <c r="B333" s="144"/>
      <c r="D333" s="145" t="s">
        <v>145</v>
      </c>
      <c r="E333" s="146" t="s">
        <v>1</v>
      </c>
      <c r="F333" s="147" t="s">
        <v>169</v>
      </c>
      <c r="H333" s="148">
        <v>66.4</v>
      </c>
      <c r="I333" s="149"/>
      <c r="L333" s="144"/>
      <c r="M333" s="150"/>
      <c r="T333" s="151"/>
      <c r="AT333" s="146" t="s">
        <v>145</v>
      </c>
      <c r="AU333" s="146" t="s">
        <v>143</v>
      </c>
      <c r="AV333" s="12" t="s">
        <v>143</v>
      </c>
      <c r="AW333" s="12" t="s">
        <v>33</v>
      </c>
      <c r="AX333" s="12" t="s">
        <v>78</v>
      </c>
      <c r="AY333" s="146" t="s">
        <v>134</v>
      </c>
    </row>
    <row r="334" spans="2:51" s="12" customFormat="1" ht="12">
      <c r="B334" s="144"/>
      <c r="D334" s="145" t="s">
        <v>145</v>
      </c>
      <c r="E334" s="146" t="s">
        <v>1</v>
      </c>
      <c r="F334" s="147" t="s">
        <v>170</v>
      </c>
      <c r="H334" s="148">
        <v>2.88</v>
      </c>
      <c r="I334" s="149"/>
      <c r="L334" s="144"/>
      <c r="M334" s="150"/>
      <c r="T334" s="151"/>
      <c r="AT334" s="146" t="s">
        <v>145</v>
      </c>
      <c r="AU334" s="146" t="s">
        <v>143</v>
      </c>
      <c r="AV334" s="12" t="s">
        <v>143</v>
      </c>
      <c r="AW334" s="12" t="s">
        <v>33</v>
      </c>
      <c r="AX334" s="12" t="s">
        <v>78</v>
      </c>
      <c r="AY334" s="146" t="s">
        <v>134</v>
      </c>
    </row>
    <row r="335" spans="2:51" s="13" customFormat="1" ht="12">
      <c r="B335" s="152"/>
      <c r="D335" s="145" t="s">
        <v>145</v>
      </c>
      <c r="E335" s="153" t="s">
        <v>1</v>
      </c>
      <c r="F335" s="154" t="s">
        <v>148</v>
      </c>
      <c r="H335" s="155">
        <v>327.36</v>
      </c>
      <c r="I335" s="156"/>
      <c r="L335" s="152"/>
      <c r="M335" s="157"/>
      <c r="T335" s="158"/>
      <c r="AT335" s="153" t="s">
        <v>145</v>
      </c>
      <c r="AU335" s="153" t="s">
        <v>143</v>
      </c>
      <c r="AV335" s="13" t="s">
        <v>142</v>
      </c>
      <c r="AW335" s="13" t="s">
        <v>33</v>
      </c>
      <c r="AX335" s="13" t="s">
        <v>86</v>
      </c>
      <c r="AY335" s="153" t="s">
        <v>134</v>
      </c>
    </row>
    <row r="336" spans="2:65" s="1" customFormat="1" ht="24.2" customHeight="1">
      <c r="B336" s="31"/>
      <c r="C336" s="166" t="s">
        <v>399</v>
      </c>
      <c r="D336" s="166" t="s">
        <v>347</v>
      </c>
      <c r="E336" s="167" t="s">
        <v>400</v>
      </c>
      <c r="F336" s="168" t="s">
        <v>401</v>
      </c>
      <c r="G336" s="169" t="s">
        <v>140</v>
      </c>
      <c r="H336" s="170">
        <v>360.096</v>
      </c>
      <c r="I336" s="171"/>
      <c r="J336" s="172">
        <f>ROUND(I336*H336,2)</f>
        <v>0</v>
      </c>
      <c r="K336" s="168" t="s">
        <v>141</v>
      </c>
      <c r="L336" s="173"/>
      <c r="M336" s="174" t="s">
        <v>1</v>
      </c>
      <c r="N336" s="175" t="s">
        <v>44</v>
      </c>
      <c r="P336" s="140">
        <f>O336*H336</f>
        <v>0</v>
      </c>
      <c r="Q336" s="140">
        <v>0.0098</v>
      </c>
      <c r="R336" s="140">
        <f>Q336*H336</f>
        <v>3.5289408</v>
      </c>
      <c r="S336" s="140">
        <v>0</v>
      </c>
      <c r="T336" s="141">
        <f>S336*H336</f>
        <v>0</v>
      </c>
      <c r="AR336" s="142" t="s">
        <v>342</v>
      </c>
      <c r="AT336" s="142" t="s">
        <v>347</v>
      </c>
      <c r="AU336" s="142" t="s">
        <v>143</v>
      </c>
      <c r="AY336" s="16" t="s">
        <v>134</v>
      </c>
      <c r="BE336" s="143">
        <f>IF(N336="základní",J336,0)</f>
        <v>0</v>
      </c>
      <c r="BF336" s="143">
        <f>IF(N336="snížená",J336,0)</f>
        <v>0</v>
      </c>
      <c r="BG336" s="143">
        <f>IF(N336="zákl. přenesená",J336,0)</f>
        <v>0</v>
      </c>
      <c r="BH336" s="143">
        <f>IF(N336="sníž. přenesená",J336,0)</f>
        <v>0</v>
      </c>
      <c r="BI336" s="143">
        <f>IF(N336="nulová",J336,0)</f>
        <v>0</v>
      </c>
      <c r="BJ336" s="16" t="s">
        <v>143</v>
      </c>
      <c r="BK336" s="143">
        <f>ROUND(I336*H336,2)</f>
        <v>0</v>
      </c>
      <c r="BL336" s="16" t="s">
        <v>250</v>
      </c>
      <c r="BM336" s="142" t="s">
        <v>402</v>
      </c>
    </row>
    <row r="337" spans="2:51" s="12" customFormat="1" ht="12">
      <c r="B337" s="144"/>
      <c r="D337" s="145" t="s">
        <v>145</v>
      </c>
      <c r="F337" s="147" t="s">
        <v>403</v>
      </c>
      <c r="H337" s="148">
        <v>360.096</v>
      </c>
      <c r="I337" s="149"/>
      <c r="L337" s="144"/>
      <c r="M337" s="150"/>
      <c r="T337" s="151"/>
      <c r="AT337" s="146" t="s">
        <v>145</v>
      </c>
      <c r="AU337" s="146" t="s">
        <v>143</v>
      </c>
      <c r="AV337" s="12" t="s">
        <v>143</v>
      </c>
      <c r="AW337" s="12" t="s">
        <v>4</v>
      </c>
      <c r="AX337" s="12" t="s">
        <v>86</v>
      </c>
      <c r="AY337" s="146" t="s">
        <v>134</v>
      </c>
    </row>
    <row r="338" spans="2:65" s="1" customFormat="1" ht="24.2" customHeight="1">
      <c r="B338" s="31"/>
      <c r="C338" s="131" t="s">
        <v>404</v>
      </c>
      <c r="D338" s="131" t="s">
        <v>137</v>
      </c>
      <c r="E338" s="132" t="s">
        <v>405</v>
      </c>
      <c r="F338" s="133" t="s">
        <v>406</v>
      </c>
      <c r="G338" s="134" t="s">
        <v>140</v>
      </c>
      <c r="H338" s="135">
        <v>327.36</v>
      </c>
      <c r="I338" s="136"/>
      <c r="J338" s="137">
        <f>ROUND(I338*H338,2)</f>
        <v>0</v>
      </c>
      <c r="K338" s="133" t="s">
        <v>141</v>
      </c>
      <c r="L338" s="31"/>
      <c r="M338" s="138" t="s">
        <v>1</v>
      </c>
      <c r="N338" s="139" t="s">
        <v>44</v>
      </c>
      <c r="P338" s="140">
        <f>O338*H338</f>
        <v>0</v>
      </c>
      <c r="Q338" s="140">
        <v>0</v>
      </c>
      <c r="R338" s="140">
        <f>Q338*H338</f>
        <v>0</v>
      </c>
      <c r="S338" s="140">
        <v>0</v>
      </c>
      <c r="T338" s="141">
        <f>S338*H338</f>
        <v>0</v>
      </c>
      <c r="AR338" s="142" t="s">
        <v>250</v>
      </c>
      <c r="AT338" s="142" t="s">
        <v>137</v>
      </c>
      <c r="AU338" s="142" t="s">
        <v>143</v>
      </c>
      <c r="AY338" s="16" t="s">
        <v>134</v>
      </c>
      <c r="BE338" s="143">
        <f>IF(N338="základní",J338,0)</f>
        <v>0</v>
      </c>
      <c r="BF338" s="143">
        <f>IF(N338="snížená",J338,0)</f>
        <v>0</v>
      </c>
      <c r="BG338" s="143">
        <f>IF(N338="zákl. přenesená",J338,0)</f>
        <v>0</v>
      </c>
      <c r="BH338" s="143">
        <f>IF(N338="sníž. přenesená",J338,0)</f>
        <v>0</v>
      </c>
      <c r="BI338" s="143">
        <f>IF(N338="nulová",J338,0)</f>
        <v>0</v>
      </c>
      <c r="BJ338" s="16" t="s">
        <v>143</v>
      </c>
      <c r="BK338" s="143">
        <f>ROUND(I338*H338,2)</f>
        <v>0</v>
      </c>
      <c r="BL338" s="16" t="s">
        <v>250</v>
      </c>
      <c r="BM338" s="142" t="s">
        <v>407</v>
      </c>
    </row>
    <row r="339" spans="2:65" s="1" customFormat="1" ht="24.2" customHeight="1">
      <c r="B339" s="31"/>
      <c r="C339" s="131" t="s">
        <v>408</v>
      </c>
      <c r="D339" s="131" t="s">
        <v>137</v>
      </c>
      <c r="E339" s="132" t="s">
        <v>409</v>
      </c>
      <c r="F339" s="133" t="s">
        <v>410</v>
      </c>
      <c r="G339" s="134" t="s">
        <v>140</v>
      </c>
      <c r="H339" s="135">
        <v>327.36</v>
      </c>
      <c r="I339" s="136"/>
      <c r="J339" s="137">
        <f>ROUND(I339*H339,2)</f>
        <v>0</v>
      </c>
      <c r="K339" s="133" t="s">
        <v>141</v>
      </c>
      <c r="L339" s="31"/>
      <c r="M339" s="138" t="s">
        <v>1</v>
      </c>
      <c r="N339" s="139" t="s">
        <v>44</v>
      </c>
      <c r="P339" s="140">
        <f>O339*H339</f>
        <v>0</v>
      </c>
      <c r="Q339" s="140">
        <v>0</v>
      </c>
      <c r="R339" s="140">
        <f>Q339*H339</f>
        <v>0</v>
      </c>
      <c r="S339" s="140">
        <v>0</v>
      </c>
      <c r="T339" s="141">
        <f>S339*H339</f>
        <v>0</v>
      </c>
      <c r="AR339" s="142" t="s">
        <v>250</v>
      </c>
      <c r="AT339" s="142" t="s">
        <v>137</v>
      </c>
      <c r="AU339" s="142" t="s">
        <v>143</v>
      </c>
      <c r="AY339" s="16" t="s">
        <v>134</v>
      </c>
      <c r="BE339" s="143">
        <f>IF(N339="základní",J339,0)</f>
        <v>0</v>
      </c>
      <c r="BF339" s="143">
        <f>IF(N339="snížená",J339,0)</f>
        <v>0</v>
      </c>
      <c r="BG339" s="143">
        <f>IF(N339="zákl. přenesená",J339,0)</f>
        <v>0</v>
      </c>
      <c r="BH339" s="143">
        <f>IF(N339="sníž. přenesená",J339,0)</f>
        <v>0</v>
      </c>
      <c r="BI339" s="143">
        <f>IF(N339="nulová",J339,0)</f>
        <v>0</v>
      </c>
      <c r="BJ339" s="16" t="s">
        <v>143</v>
      </c>
      <c r="BK339" s="143">
        <f>ROUND(I339*H339,2)</f>
        <v>0</v>
      </c>
      <c r="BL339" s="16" t="s">
        <v>250</v>
      </c>
      <c r="BM339" s="142" t="s">
        <v>411</v>
      </c>
    </row>
    <row r="340" spans="2:65" s="1" customFormat="1" ht="24.2" customHeight="1">
      <c r="B340" s="31"/>
      <c r="C340" s="131" t="s">
        <v>412</v>
      </c>
      <c r="D340" s="131" t="s">
        <v>137</v>
      </c>
      <c r="E340" s="132" t="s">
        <v>413</v>
      </c>
      <c r="F340" s="133" t="s">
        <v>414</v>
      </c>
      <c r="G340" s="134" t="s">
        <v>217</v>
      </c>
      <c r="H340" s="135">
        <v>52</v>
      </c>
      <c r="I340" s="136"/>
      <c r="J340" s="137">
        <f>ROUND(I340*H340,2)</f>
        <v>0</v>
      </c>
      <c r="K340" s="133" t="s">
        <v>1</v>
      </c>
      <c r="L340" s="31"/>
      <c r="M340" s="138" t="s">
        <v>1</v>
      </c>
      <c r="N340" s="139" t="s">
        <v>44</v>
      </c>
      <c r="P340" s="140">
        <f>O340*H340</f>
        <v>0</v>
      </c>
      <c r="Q340" s="140">
        <v>0.00055</v>
      </c>
      <c r="R340" s="140">
        <f>Q340*H340</f>
        <v>0.0286</v>
      </c>
      <c r="S340" s="140">
        <v>0</v>
      </c>
      <c r="T340" s="141">
        <f>S340*H340</f>
        <v>0</v>
      </c>
      <c r="AR340" s="142" t="s">
        <v>250</v>
      </c>
      <c r="AT340" s="142" t="s">
        <v>137</v>
      </c>
      <c r="AU340" s="142" t="s">
        <v>143</v>
      </c>
      <c r="AY340" s="16" t="s">
        <v>134</v>
      </c>
      <c r="BE340" s="143">
        <f>IF(N340="základní",J340,0)</f>
        <v>0</v>
      </c>
      <c r="BF340" s="143">
        <f>IF(N340="snížená",J340,0)</f>
        <v>0</v>
      </c>
      <c r="BG340" s="143">
        <f>IF(N340="zákl. přenesená",J340,0)</f>
        <v>0</v>
      </c>
      <c r="BH340" s="143">
        <f>IF(N340="sníž. přenesená",J340,0)</f>
        <v>0</v>
      </c>
      <c r="BI340" s="143">
        <f>IF(N340="nulová",J340,0)</f>
        <v>0</v>
      </c>
      <c r="BJ340" s="16" t="s">
        <v>143</v>
      </c>
      <c r="BK340" s="143">
        <f>ROUND(I340*H340,2)</f>
        <v>0</v>
      </c>
      <c r="BL340" s="16" t="s">
        <v>250</v>
      </c>
      <c r="BM340" s="142" t="s">
        <v>415</v>
      </c>
    </row>
    <row r="341" spans="2:51" s="12" customFormat="1" ht="12">
      <c r="B341" s="144"/>
      <c r="D341" s="145" t="s">
        <v>145</v>
      </c>
      <c r="E341" s="146" t="s">
        <v>1</v>
      </c>
      <c r="F341" s="147" t="s">
        <v>416</v>
      </c>
      <c r="H341" s="148">
        <v>52</v>
      </c>
      <c r="I341" s="149"/>
      <c r="L341" s="144"/>
      <c r="M341" s="150"/>
      <c r="T341" s="151"/>
      <c r="AT341" s="146" t="s">
        <v>145</v>
      </c>
      <c r="AU341" s="146" t="s">
        <v>143</v>
      </c>
      <c r="AV341" s="12" t="s">
        <v>143</v>
      </c>
      <c r="AW341" s="12" t="s">
        <v>33</v>
      </c>
      <c r="AX341" s="12" t="s">
        <v>86</v>
      </c>
      <c r="AY341" s="146" t="s">
        <v>134</v>
      </c>
    </row>
    <row r="342" spans="2:65" s="1" customFormat="1" ht="24.2" customHeight="1">
      <c r="B342" s="31"/>
      <c r="C342" s="131" t="s">
        <v>417</v>
      </c>
      <c r="D342" s="131" t="s">
        <v>137</v>
      </c>
      <c r="E342" s="132" t="s">
        <v>418</v>
      </c>
      <c r="F342" s="133" t="s">
        <v>419</v>
      </c>
      <c r="G342" s="134" t="s">
        <v>140</v>
      </c>
      <c r="H342" s="135">
        <v>327.36</v>
      </c>
      <c r="I342" s="136"/>
      <c r="J342" s="137">
        <f>ROUND(I342*H342,2)</f>
        <v>0</v>
      </c>
      <c r="K342" s="133" t="s">
        <v>141</v>
      </c>
      <c r="L342" s="31"/>
      <c r="M342" s="138" t="s">
        <v>1</v>
      </c>
      <c r="N342" s="139" t="s">
        <v>44</v>
      </c>
      <c r="P342" s="140">
        <f>O342*H342</f>
        <v>0</v>
      </c>
      <c r="Q342" s="140">
        <v>5E-05</v>
      </c>
      <c r="R342" s="140">
        <f>Q342*H342</f>
        <v>0.016368</v>
      </c>
      <c r="S342" s="140">
        <v>0</v>
      </c>
      <c r="T342" s="141">
        <f>S342*H342</f>
        <v>0</v>
      </c>
      <c r="AR342" s="142" t="s">
        <v>250</v>
      </c>
      <c r="AT342" s="142" t="s">
        <v>137</v>
      </c>
      <c r="AU342" s="142" t="s">
        <v>143</v>
      </c>
      <c r="AY342" s="16" t="s">
        <v>134</v>
      </c>
      <c r="BE342" s="143">
        <f>IF(N342="základní",J342,0)</f>
        <v>0</v>
      </c>
      <c r="BF342" s="143">
        <f>IF(N342="snížená",J342,0)</f>
        <v>0</v>
      </c>
      <c r="BG342" s="143">
        <f>IF(N342="zákl. přenesená",J342,0)</f>
        <v>0</v>
      </c>
      <c r="BH342" s="143">
        <f>IF(N342="sníž. přenesená",J342,0)</f>
        <v>0</v>
      </c>
      <c r="BI342" s="143">
        <f>IF(N342="nulová",J342,0)</f>
        <v>0</v>
      </c>
      <c r="BJ342" s="16" t="s">
        <v>143</v>
      </c>
      <c r="BK342" s="143">
        <f>ROUND(I342*H342,2)</f>
        <v>0</v>
      </c>
      <c r="BL342" s="16" t="s">
        <v>250</v>
      </c>
      <c r="BM342" s="142" t="s">
        <v>420</v>
      </c>
    </row>
    <row r="343" spans="2:65" s="1" customFormat="1" ht="24.2" customHeight="1">
      <c r="B343" s="31"/>
      <c r="C343" s="131" t="s">
        <v>421</v>
      </c>
      <c r="D343" s="131" t="s">
        <v>137</v>
      </c>
      <c r="E343" s="132" t="s">
        <v>422</v>
      </c>
      <c r="F343" s="133" t="s">
        <v>423</v>
      </c>
      <c r="G343" s="134" t="s">
        <v>306</v>
      </c>
      <c r="H343" s="165"/>
      <c r="I343" s="136"/>
      <c r="J343" s="137">
        <f>ROUND(I343*H343,2)</f>
        <v>0</v>
      </c>
      <c r="K343" s="133" t="s">
        <v>141</v>
      </c>
      <c r="L343" s="31"/>
      <c r="M343" s="138" t="s">
        <v>1</v>
      </c>
      <c r="N343" s="139" t="s">
        <v>44</v>
      </c>
      <c r="P343" s="140">
        <f>O343*H343</f>
        <v>0</v>
      </c>
      <c r="Q343" s="140">
        <v>0</v>
      </c>
      <c r="R343" s="140">
        <f>Q343*H343</f>
        <v>0</v>
      </c>
      <c r="S343" s="140">
        <v>0</v>
      </c>
      <c r="T343" s="141">
        <f>S343*H343</f>
        <v>0</v>
      </c>
      <c r="AR343" s="142" t="s">
        <v>250</v>
      </c>
      <c r="AT343" s="142" t="s">
        <v>137</v>
      </c>
      <c r="AU343" s="142" t="s">
        <v>143</v>
      </c>
      <c r="AY343" s="16" t="s">
        <v>134</v>
      </c>
      <c r="BE343" s="143">
        <f>IF(N343="základní",J343,0)</f>
        <v>0</v>
      </c>
      <c r="BF343" s="143">
        <f>IF(N343="snížená",J343,0)</f>
        <v>0</v>
      </c>
      <c r="BG343" s="143">
        <f>IF(N343="zákl. přenesená",J343,0)</f>
        <v>0</v>
      </c>
      <c r="BH343" s="143">
        <f>IF(N343="sníž. přenesená",J343,0)</f>
        <v>0</v>
      </c>
      <c r="BI343" s="143">
        <f>IF(N343="nulová",J343,0)</f>
        <v>0</v>
      </c>
      <c r="BJ343" s="16" t="s">
        <v>143</v>
      </c>
      <c r="BK343" s="143">
        <f>ROUND(I343*H343,2)</f>
        <v>0</v>
      </c>
      <c r="BL343" s="16" t="s">
        <v>250</v>
      </c>
      <c r="BM343" s="142" t="s">
        <v>424</v>
      </c>
    </row>
    <row r="344" spans="2:63" s="11" customFormat="1" ht="22.9" customHeight="1">
      <c r="B344" s="119"/>
      <c r="D344" s="120" t="s">
        <v>77</v>
      </c>
      <c r="E344" s="129" t="s">
        <v>425</v>
      </c>
      <c r="F344" s="129" t="s">
        <v>426</v>
      </c>
      <c r="I344" s="122"/>
      <c r="J344" s="130">
        <f>BK344</f>
        <v>0</v>
      </c>
      <c r="L344" s="119"/>
      <c r="M344" s="124"/>
      <c r="P344" s="125">
        <f>SUM(P345:P371)</f>
        <v>0</v>
      </c>
      <c r="R344" s="125">
        <f>SUM(R345:R371)</f>
        <v>0.30685558</v>
      </c>
      <c r="T344" s="126">
        <f>SUM(T345:T371)</f>
        <v>0.06488392999999999</v>
      </c>
      <c r="AR344" s="120" t="s">
        <v>143</v>
      </c>
      <c r="AT344" s="127" t="s">
        <v>77</v>
      </c>
      <c r="AU344" s="127" t="s">
        <v>86</v>
      </c>
      <c r="AY344" s="120" t="s">
        <v>134</v>
      </c>
      <c r="BK344" s="128">
        <f>SUM(BK345:BK371)</f>
        <v>0</v>
      </c>
    </row>
    <row r="345" spans="2:65" s="1" customFormat="1" ht="16.5" customHeight="1">
      <c r="B345" s="31"/>
      <c r="C345" s="131" t="s">
        <v>427</v>
      </c>
      <c r="D345" s="131" t="s">
        <v>137</v>
      </c>
      <c r="E345" s="132" t="s">
        <v>428</v>
      </c>
      <c r="F345" s="133" t="s">
        <v>429</v>
      </c>
      <c r="G345" s="134" t="s">
        <v>140</v>
      </c>
      <c r="H345" s="135">
        <v>209.303</v>
      </c>
      <c r="I345" s="136"/>
      <c r="J345" s="137">
        <f>ROUND(I345*H345,2)</f>
        <v>0</v>
      </c>
      <c r="K345" s="133" t="s">
        <v>141</v>
      </c>
      <c r="L345" s="31"/>
      <c r="M345" s="138" t="s">
        <v>1</v>
      </c>
      <c r="N345" s="139" t="s">
        <v>44</v>
      </c>
      <c r="P345" s="140">
        <f>O345*H345</f>
        <v>0</v>
      </c>
      <c r="Q345" s="140">
        <v>0</v>
      </c>
      <c r="R345" s="140">
        <f>Q345*H345</f>
        <v>0</v>
      </c>
      <c r="S345" s="140">
        <v>0</v>
      </c>
      <c r="T345" s="141">
        <f>S345*H345</f>
        <v>0</v>
      </c>
      <c r="AR345" s="142" t="s">
        <v>250</v>
      </c>
      <c r="AT345" s="142" t="s">
        <v>137</v>
      </c>
      <c r="AU345" s="142" t="s">
        <v>143</v>
      </c>
      <c r="AY345" s="16" t="s">
        <v>134</v>
      </c>
      <c r="BE345" s="143">
        <f>IF(N345="základní",J345,0)</f>
        <v>0</v>
      </c>
      <c r="BF345" s="143">
        <f>IF(N345="snížená",J345,0)</f>
        <v>0</v>
      </c>
      <c r="BG345" s="143">
        <f>IF(N345="zákl. přenesená",J345,0)</f>
        <v>0</v>
      </c>
      <c r="BH345" s="143">
        <f>IF(N345="sníž. přenesená",J345,0)</f>
        <v>0</v>
      </c>
      <c r="BI345" s="143">
        <f>IF(N345="nulová",J345,0)</f>
        <v>0</v>
      </c>
      <c r="BJ345" s="16" t="s">
        <v>143</v>
      </c>
      <c r="BK345" s="143">
        <f>ROUND(I345*H345,2)</f>
        <v>0</v>
      </c>
      <c r="BL345" s="16" t="s">
        <v>250</v>
      </c>
      <c r="BM345" s="142" t="s">
        <v>430</v>
      </c>
    </row>
    <row r="346" spans="2:65" s="1" customFormat="1" ht="16.5" customHeight="1">
      <c r="B346" s="31"/>
      <c r="C346" s="131" t="s">
        <v>431</v>
      </c>
      <c r="D346" s="131" t="s">
        <v>137</v>
      </c>
      <c r="E346" s="132" t="s">
        <v>432</v>
      </c>
      <c r="F346" s="133" t="s">
        <v>433</v>
      </c>
      <c r="G346" s="134" t="s">
        <v>140</v>
      </c>
      <c r="H346" s="135">
        <v>209.303</v>
      </c>
      <c r="I346" s="136"/>
      <c r="J346" s="137">
        <f>ROUND(I346*H346,2)</f>
        <v>0</v>
      </c>
      <c r="K346" s="133" t="s">
        <v>141</v>
      </c>
      <c r="L346" s="31"/>
      <c r="M346" s="138" t="s">
        <v>1</v>
      </c>
      <c r="N346" s="139" t="s">
        <v>44</v>
      </c>
      <c r="P346" s="140">
        <f>O346*H346</f>
        <v>0</v>
      </c>
      <c r="Q346" s="140">
        <v>0.001</v>
      </c>
      <c r="R346" s="140">
        <f>Q346*H346</f>
        <v>0.209303</v>
      </c>
      <c r="S346" s="140">
        <v>0.00031</v>
      </c>
      <c r="T346" s="141">
        <f>S346*H346</f>
        <v>0.06488392999999999</v>
      </c>
      <c r="AR346" s="142" t="s">
        <v>250</v>
      </c>
      <c r="AT346" s="142" t="s">
        <v>137</v>
      </c>
      <c r="AU346" s="142" t="s">
        <v>143</v>
      </c>
      <c r="AY346" s="16" t="s">
        <v>134</v>
      </c>
      <c r="BE346" s="143">
        <f>IF(N346="základní",J346,0)</f>
        <v>0</v>
      </c>
      <c r="BF346" s="143">
        <f>IF(N346="snížená",J346,0)</f>
        <v>0</v>
      </c>
      <c r="BG346" s="143">
        <f>IF(N346="zákl. přenesená",J346,0)</f>
        <v>0</v>
      </c>
      <c r="BH346" s="143">
        <f>IF(N346="sníž. přenesená",J346,0)</f>
        <v>0</v>
      </c>
      <c r="BI346" s="143">
        <f>IF(N346="nulová",J346,0)</f>
        <v>0</v>
      </c>
      <c r="BJ346" s="16" t="s">
        <v>143</v>
      </c>
      <c r="BK346" s="143">
        <f>ROUND(I346*H346,2)</f>
        <v>0</v>
      </c>
      <c r="BL346" s="16" t="s">
        <v>250</v>
      </c>
      <c r="BM346" s="142" t="s">
        <v>434</v>
      </c>
    </row>
    <row r="347" spans="2:51" s="14" customFormat="1" ht="12">
      <c r="B347" s="159"/>
      <c r="D347" s="145" t="s">
        <v>145</v>
      </c>
      <c r="E347" s="160" t="s">
        <v>1</v>
      </c>
      <c r="F347" s="161" t="s">
        <v>159</v>
      </c>
      <c r="H347" s="160" t="s">
        <v>1</v>
      </c>
      <c r="I347" s="162"/>
      <c r="L347" s="159"/>
      <c r="M347" s="163"/>
      <c r="T347" s="164"/>
      <c r="AT347" s="160" t="s">
        <v>145</v>
      </c>
      <c r="AU347" s="160" t="s">
        <v>143</v>
      </c>
      <c r="AV347" s="14" t="s">
        <v>86</v>
      </c>
      <c r="AW347" s="14" t="s">
        <v>33</v>
      </c>
      <c r="AX347" s="14" t="s">
        <v>78</v>
      </c>
      <c r="AY347" s="160" t="s">
        <v>134</v>
      </c>
    </row>
    <row r="348" spans="2:51" s="12" customFormat="1" ht="12">
      <c r="B348" s="144"/>
      <c r="D348" s="145" t="s">
        <v>145</v>
      </c>
      <c r="E348" s="146" t="s">
        <v>1</v>
      </c>
      <c r="F348" s="147" t="s">
        <v>435</v>
      </c>
      <c r="H348" s="148">
        <v>32.309</v>
      </c>
      <c r="I348" s="149"/>
      <c r="L348" s="144"/>
      <c r="M348" s="150"/>
      <c r="T348" s="151"/>
      <c r="AT348" s="146" t="s">
        <v>145</v>
      </c>
      <c r="AU348" s="146" t="s">
        <v>143</v>
      </c>
      <c r="AV348" s="12" t="s">
        <v>143</v>
      </c>
      <c r="AW348" s="12" t="s">
        <v>33</v>
      </c>
      <c r="AX348" s="12" t="s">
        <v>78</v>
      </c>
      <c r="AY348" s="146" t="s">
        <v>134</v>
      </c>
    </row>
    <row r="349" spans="2:51" s="12" customFormat="1" ht="12">
      <c r="B349" s="144"/>
      <c r="D349" s="145" t="s">
        <v>145</v>
      </c>
      <c r="E349" s="146" t="s">
        <v>1</v>
      </c>
      <c r="F349" s="147" t="s">
        <v>436</v>
      </c>
      <c r="H349" s="148">
        <v>81.872</v>
      </c>
      <c r="I349" s="149"/>
      <c r="L349" s="144"/>
      <c r="M349" s="150"/>
      <c r="T349" s="151"/>
      <c r="AT349" s="146" t="s">
        <v>145</v>
      </c>
      <c r="AU349" s="146" t="s">
        <v>143</v>
      </c>
      <c r="AV349" s="12" t="s">
        <v>143</v>
      </c>
      <c r="AW349" s="12" t="s">
        <v>33</v>
      </c>
      <c r="AX349" s="12" t="s">
        <v>78</v>
      </c>
      <c r="AY349" s="146" t="s">
        <v>134</v>
      </c>
    </row>
    <row r="350" spans="2:51" s="14" customFormat="1" ht="12">
      <c r="B350" s="159"/>
      <c r="D350" s="145" t="s">
        <v>145</v>
      </c>
      <c r="E350" s="160" t="s">
        <v>1</v>
      </c>
      <c r="F350" s="161" t="s">
        <v>163</v>
      </c>
      <c r="H350" s="160" t="s">
        <v>1</v>
      </c>
      <c r="I350" s="162"/>
      <c r="L350" s="159"/>
      <c r="M350" s="163"/>
      <c r="T350" s="164"/>
      <c r="AT350" s="160" t="s">
        <v>145</v>
      </c>
      <c r="AU350" s="160" t="s">
        <v>143</v>
      </c>
      <c r="AV350" s="14" t="s">
        <v>86</v>
      </c>
      <c r="AW350" s="14" t="s">
        <v>33</v>
      </c>
      <c r="AX350" s="14" t="s">
        <v>78</v>
      </c>
      <c r="AY350" s="160" t="s">
        <v>134</v>
      </c>
    </row>
    <row r="351" spans="2:51" s="12" customFormat="1" ht="12">
      <c r="B351" s="144"/>
      <c r="D351" s="145" t="s">
        <v>145</v>
      </c>
      <c r="E351" s="146" t="s">
        <v>1</v>
      </c>
      <c r="F351" s="147" t="s">
        <v>437</v>
      </c>
      <c r="H351" s="148">
        <v>7.528</v>
      </c>
      <c r="I351" s="149"/>
      <c r="L351" s="144"/>
      <c r="M351" s="150"/>
      <c r="T351" s="151"/>
      <c r="AT351" s="146" t="s">
        <v>145</v>
      </c>
      <c r="AU351" s="146" t="s">
        <v>143</v>
      </c>
      <c r="AV351" s="12" t="s">
        <v>143</v>
      </c>
      <c r="AW351" s="12" t="s">
        <v>33</v>
      </c>
      <c r="AX351" s="12" t="s">
        <v>78</v>
      </c>
      <c r="AY351" s="146" t="s">
        <v>134</v>
      </c>
    </row>
    <row r="352" spans="2:51" s="12" customFormat="1" ht="12">
      <c r="B352" s="144"/>
      <c r="D352" s="145" t="s">
        <v>145</v>
      </c>
      <c r="E352" s="146" t="s">
        <v>1</v>
      </c>
      <c r="F352" s="147" t="s">
        <v>438</v>
      </c>
      <c r="H352" s="148">
        <v>21.114</v>
      </c>
      <c r="I352" s="149"/>
      <c r="L352" s="144"/>
      <c r="M352" s="150"/>
      <c r="T352" s="151"/>
      <c r="AT352" s="146" t="s">
        <v>145</v>
      </c>
      <c r="AU352" s="146" t="s">
        <v>143</v>
      </c>
      <c r="AV352" s="12" t="s">
        <v>143</v>
      </c>
      <c r="AW352" s="12" t="s">
        <v>33</v>
      </c>
      <c r="AX352" s="12" t="s">
        <v>78</v>
      </c>
      <c r="AY352" s="146" t="s">
        <v>134</v>
      </c>
    </row>
    <row r="353" spans="2:51" s="14" customFormat="1" ht="12">
      <c r="B353" s="159"/>
      <c r="D353" s="145" t="s">
        <v>145</v>
      </c>
      <c r="E353" s="160" t="s">
        <v>1</v>
      </c>
      <c r="F353" s="161" t="s">
        <v>167</v>
      </c>
      <c r="H353" s="160" t="s">
        <v>1</v>
      </c>
      <c r="I353" s="162"/>
      <c r="L353" s="159"/>
      <c r="M353" s="163"/>
      <c r="T353" s="164"/>
      <c r="AT353" s="160" t="s">
        <v>145</v>
      </c>
      <c r="AU353" s="160" t="s">
        <v>143</v>
      </c>
      <c r="AV353" s="14" t="s">
        <v>86</v>
      </c>
      <c r="AW353" s="14" t="s">
        <v>33</v>
      </c>
      <c r="AX353" s="14" t="s">
        <v>78</v>
      </c>
      <c r="AY353" s="160" t="s">
        <v>134</v>
      </c>
    </row>
    <row r="354" spans="2:51" s="12" customFormat="1" ht="12">
      <c r="B354" s="144"/>
      <c r="D354" s="145" t="s">
        <v>145</v>
      </c>
      <c r="E354" s="146" t="s">
        <v>1</v>
      </c>
      <c r="F354" s="147" t="s">
        <v>439</v>
      </c>
      <c r="H354" s="148">
        <v>16.5</v>
      </c>
      <c r="I354" s="149"/>
      <c r="L354" s="144"/>
      <c r="M354" s="150"/>
      <c r="T354" s="151"/>
      <c r="AT354" s="146" t="s">
        <v>145</v>
      </c>
      <c r="AU354" s="146" t="s">
        <v>143</v>
      </c>
      <c r="AV354" s="12" t="s">
        <v>143</v>
      </c>
      <c r="AW354" s="12" t="s">
        <v>33</v>
      </c>
      <c r="AX354" s="12" t="s">
        <v>78</v>
      </c>
      <c r="AY354" s="146" t="s">
        <v>134</v>
      </c>
    </row>
    <row r="355" spans="2:51" s="12" customFormat="1" ht="12">
      <c r="B355" s="144"/>
      <c r="D355" s="145" t="s">
        <v>145</v>
      </c>
      <c r="E355" s="146" t="s">
        <v>1</v>
      </c>
      <c r="F355" s="147" t="s">
        <v>440</v>
      </c>
      <c r="H355" s="148">
        <v>49.98</v>
      </c>
      <c r="I355" s="149"/>
      <c r="L355" s="144"/>
      <c r="M355" s="150"/>
      <c r="T355" s="151"/>
      <c r="AT355" s="146" t="s">
        <v>145</v>
      </c>
      <c r="AU355" s="146" t="s">
        <v>143</v>
      </c>
      <c r="AV355" s="12" t="s">
        <v>143</v>
      </c>
      <c r="AW355" s="12" t="s">
        <v>33</v>
      </c>
      <c r="AX355" s="12" t="s">
        <v>78</v>
      </c>
      <c r="AY355" s="146" t="s">
        <v>134</v>
      </c>
    </row>
    <row r="356" spans="2:51" s="13" customFormat="1" ht="12">
      <c r="B356" s="152"/>
      <c r="D356" s="145" t="s">
        <v>145</v>
      </c>
      <c r="E356" s="153" t="s">
        <v>1</v>
      </c>
      <c r="F356" s="154" t="s">
        <v>148</v>
      </c>
      <c r="H356" s="155">
        <v>209.303</v>
      </c>
      <c r="I356" s="156"/>
      <c r="L356" s="152"/>
      <c r="M356" s="157"/>
      <c r="T356" s="158"/>
      <c r="AT356" s="153" t="s">
        <v>145</v>
      </c>
      <c r="AU356" s="153" t="s">
        <v>143</v>
      </c>
      <c r="AV356" s="13" t="s">
        <v>142</v>
      </c>
      <c r="AW356" s="13" t="s">
        <v>33</v>
      </c>
      <c r="AX356" s="13" t="s">
        <v>86</v>
      </c>
      <c r="AY356" s="153" t="s">
        <v>134</v>
      </c>
    </row>
    <row r="357" spans="2:65" s="1" customFormat="1" ht="16.5" customHeight="1">
      <c r="B357" s="31"/>
      <c r="C357" s="131" t="s">
        <v>441</v>
      </c>
      <c r="D357" s="131" t="s">
        <v>137</v>
      </c>
      <c r="E357" s="132" t="s">
        <v>442</v>
      </c>
      <c r="F357" s="133" t="s">
        <v>443</v>
      </c>
      <c r="G357" s="134" t="s">
        <v>140</v>
      </c>
      <c r="H357" s="135">
        <v>64.92</v>
      </c>
      <c r="I357" s="136"/>
      <c r="J357" s="137">
        <f>ROUND(I357*H357,2)</f>
        <v>0</v>
      </c>
      <c r="K357" s="133" t="s">
        <v>141</v>
      </c>
      <c r="L357" s="31"/>
      <c r="M357" s="138" t="s">
        <v>1</v>
      </c>
      <c r="N357" s="139" t="s">
        <v>44</v>
      </c>
      <c r="P357" s="140">
        <f>O357*H357</f>
        <v>0</v>
      </c>
      <c r="Q357" s="140">
        <v>0</v>
      </c>
      <c r="R357" s="140">
        <f>Q357*H357</f>
        <v>0</v>
      </c>
      <c r="S357" s="140">
        <v>0</v>
      </c>
      <c r="T357" s="141">
        <f>S357*H357</f>
        <v>0</v>
      </c>
      <c r="AR357" s="142" t="s">
        <v>250</v>
      </c>
      <c r="AT357" s="142" t="s">
        <v>137</v>
      </c>
      <c r="AU357" s="142" t="s">
        <v>143</v>
      </c>
      <c r="AY357" s="16" t="s">
        <v>134</v>
      </c>
      <c r="BE357" s="143">
        <f>IF(N357="základní",J357,0)</f>
        <v>0</v>
      </c>
      <c r="BF357" s="143">
        <f>IF(N357="snížená",J357,0)</f>
        <v>0</v>
      </c>
      <c r="BG357" s="143">
        <f>IF(N357="zákl. přenesená",J357,0)</f>
        <v>0</v>
      </c>
      <c r="BH357" s="143">
        <f>IF(N357="sníž. přenesená",J357,0)</f>
        <v>0</v>
      </c>
      <c r="BI357" s="143">
        <f>IF(N357="nulová",J357,0)</f>
        <v>0</v>
      </c>
      <c r="BJ357" s="16" t="s">
        <v>143</v>
      </c>
      <c r="BK357" s="143">
        <f>ROUND(I357*H357,2)</f>
        <v>0</v>
      </c>
      <c r="BL357" s="16" t="s">
        <v>250</v>
      </c>
      <c r="BM357" s="142" t="s">
        <v>444</v>
      </c>
    </row>
    <row r="358" spans="2:65" s="1" customFormat="1" ht="16.5" customHeight="1">
      <c r="B358" s="31"/>
      <c r="C358" s="166" t="s">
        <v>445</v>
      </c>
      <c r="D358" s="166" t="s">
        <v>347</v>
      </c>
      <c r="E358" s="167" t="s">
        <v>446</v>
      </c>
      <c r="F358" s="168" t="s">
        <v>447</v>
      </c>
      <c r="G358" s="169" t="s">
        <v>140</v>
      </c>
      <c r="H358" s="170">
        <v>68.166</v>
      </c>
      <c r="I358" s="171"/>
      <c r="J358" s="172">
        <f>ROUND(I358*H358,2)</f>
        <v>0</v>
      </c>
      <c r="K358" s="168" t="s">
        <v>141</v>
      </c>
      <c r="L358" s="173"/>
      <c r="M358" s="174" t="s">
        <v>1</v>
      </c>
      <c r="N358" s="175" t="s">
        <v>44</v>
      </c>
      <c r="P358" s="140">
        <f>O358*H358</f>
        <v>0</v>
      </c>
      <c r="Q358" s="140">
        <v>0</v>
      </c>
      <c r="R358" s="140">
        <f>Q358*H358</f>
        <v>0</v>
      </c>
      <c r="S358" s="140">
        <v>0</v>
      </c>
      <c r="T358" s="141">
        <f>S358*H358</f>
        <v>0</v>
      </c>
      <c r="AR358" s="142" t="s">
        <v>342</v>
      </c>
      <c r="AT358" s="142" t="s">
        <v>347</v>
      </c>
      <c r="AU358" s="142" t="s">
        <v>143</v>
      </c>
      <c r="AY358" s="16" t="s">
        <v>134</v>
      </c>
      <c r="BE358" s="143">
        <f>IF(N358="základní",J358,0)</f>
        <v>0</v>
      </c>
      <c r="BF358" s="143">
        <f>IF(N358="snížená",J358,0)</f>
        <v>0</v>
      </c>
      <c r="BG358" s="143">
        <f>IF(N358="zákl. přenesená",J358,0)</f>
        <v>0</v>
      </c>
      <c r="BH358" s="143">
        <f>IF(N358="sníž. přenesená",J358,0)</f>
        <v>0</v>
      </c>
      <c r="BI358" s="143">
        <f>IF(N358="nulová",J358,0)</f>
        <v>0</v>
      </c>
      <c r="BJ358" s="16" t="s">
        <v>143</v>
      </c>
      <c r="BK358" s="143">
        <f>ROUND(I358*H358,2)</f>
        <v>0</v>
      </c>
      <c r="BL358" s="16" t="s">
        <v>250</v>
      </c>
      <c r="BM358" s="142" t="s">
        <v>448</v>
      </c>
    </row>
    <row r="359" spans="2:51" s="12" customFormat="1" ht="12">
      <c r="B359" s="144"/>
      <c r="D359" s="145" t="s">
        <v>145</v>
      </c>
      <c r="F359" s="147" t="s">
        <v>449</v>
      </c>
      <c r="H359" s="148">
        <v>68.166</v>
      </c>
      <c r="I359" s="149"/>
      <c r="L359" s="144"/>
      <c r="M359" s="150"/>
      <c r="T359" s="151"/>
      <c r="AT359" s="146" t="s">
        <v>145</v>
      </c>
      <c r="AU359" s="146" t="s">
        <v>143</v>
      </c>
      <c r="AV359" s="12" t="s">
        <v>143</v>
      </c>
      <c r="AW359" s="12" t="s">
        <v>4</v>
      </c>
      <c r="AX359" s="12" t="s">
        <v>86</v>
      </c>
      <c r="AY359" s="146" t="s">
        <v>134</v>
      </c>
    </row>
    <row r="360" spans="2:65" s="1" customFormat="1" ht="21.75" customHeight="1">
      <c r="B360" s="31"/>
      <c r="C360" s="131" t="s">
        <v>450</v>
      </c>
      <c r="D360" s="131" t="s">
        <v>137</v>
      </c>
      <c r="E360" s="132" t="s">
        <v>451</v>
      </c>
      <c r="F360" s="133" t="s">
        <v>452</v>
      </c>
      <c r="G360" s="134" t="s">
        <v>140</v>
      </c>
      <c r="H360" s="135">
        <v>62.4</v>
      </c>
      <c r="I360" s="136"/>
      <c r="J360" s="137">
        <f>ROUND(I360*H360,2)</f>
        <v>0</v>
      </c>
      <c r="K360" s="133" t="s">
        <v>141</v>
      </c>
      <c r="L360" s="31"/>
      <c r="M360" s="138" t="s">
        <v>1</v>
      </c>
      <c r="N360" s="139" t="s">
        <v>44</v>
      </c>
      <c r="P360" s="140">
        <f>O360*H360</f>
        <v>0</v>
      </c>
      <c r="Q360" s="140">
        <v>0</v>
      </c>
      <c r="R360" s="140">
        <f>Q360*H360</f>
        <v>0</v>
      </c>
      <c r="S360" s="140">
        <v>0</v>
      </c>
      <c r="T360" s="141">
        <f>S360*H360</f>
        <v>0</v>
      </c>
      <c r="AR360" s="142" t="s">
        <v>250</v>
      </c>
      <c r="AT360" s="142" t="s">
        <v>137</v>
      </c>
      <c r="AU360" s="142" t="s">
        <v>143</v>
      </c>
      <c r="AY360" s="16" t="s">
        <v>134</v>
      </c>
      <c r="BE360" s="143">
        <f>IF(N360="základní",J360,0)</f>
        <v>0</v>
      </c>
      <c r="BF360" s="143">
        <f>IF(N360="snížená",J360,0)</f>
        <v>0</v>
      </c>
      <c r="BG360" s="143">
        <f>IF(N360="zákl. přenesená",J360,0)</f>
        <v>0</v>
      </c>
      <c r="BH360" s="143">
        <f>IF(N360="sníž. přenesená",J360,0)</f>
        <v>0</v>
      </c>
      <c r="BI360" s="143">
        <f>IF(N360="nulová",J360,0)</f>
        <v>0</v>
      </c>
      <c r="BJ360" s="16" t="s">
        <v>143</v>
      </c>
      <c r="BK360" s="143">
        <f>ROUND(I360*H360,2)</f>
        <v>0</v>
      </c>
      <c r="BL360" s="16" t="s">
        <v>250</v>
      </c>
      <c r="BM360" s="142" t="s">
        <v>453</v>
      </c>
    </row>
    <row r="361" spans="2:65" s="1" customFormat="1" ht="16.5" customHeight="1">
      <c r="B361" s="31"/>
      <c r="C361" s="166" t="s">
        <v>454</v>
      </c>
      <c r="D361" s="166" t="s">
        <v>347</v>
      </c>
      <c r="E361" s="167" t="s">
        <v>446</v>
      </c>
      <c r="F361" s="168" t="s">
        <v>447</v>
      </c>
      <c r="G361" s="169" t="s">
        <v>140</v>
      </c>
      <c r="H361" s="170">
        <v>65.52</v>
      </c>
      <c r="I361" s="171"/>
      <c r="J361" s="172">
        <f>ROUND(I361*H361,2)</f>
        <v>0</v>
      </c>
      <c r="K361" s="168" t="s">
        <v>141</v>
      </c>
      <c r="L361" s="173"/>
      <c r="M361" s="174" t="s">
        <v>1</v>
      </c>
      <c r="N361" s="175" t="s">
        <v>44</v>
      </c>
      <c r="P361" s="140">
        <f>O361*H361</f>
        <v>0</v>
      </c>
      <c r="Q361" s="140">
        <v>0</v>
      </c>
      <c r="R361" s="140">
        <f>Q361*H361</f>
        <v>0</v>
      </c>
      <c r="S361" s="140">
        <v>0</v>
      </c>
      <c r="T361" s="141">
        <f>S361*H361</f>
        <v>0</v>
      </c>
      <c r="AR361" s="142" t="s">
        <v>342</v>
      </c>
      <c r="AT361" s="142" t="s">
        <v>347</v>
      </c>
      <c r="AU361" s="142" t="s">
        <v>143</v>
      </c>
      <c r="AY361" s="16" t="s">
        <v>134</v>
      </c>
      <c r="BE361" s="143">
        <f>IF(N361="základní",J361,0)</f>
        <v>0</v>
      </c>
      <c r="BF361" s="143">
        <f>IF(N361="snížená",J361,0)</f>
        <v>0</v>
      </c>
      <c r="BG361" s="143">
        <f>IF(N361="zákl. přenesená",J361,0)</f>
        <v>0</v>
      </c>
      <c r="BH361" s="143">
        <f>IF(N361="sníž. přenesená",J361,0)</f>
        <v>0</v>
      </c>
      <c r="BI361" s="143">
        <f>IF(N361="nulová",J361,0)</f>
        <v>0</v>
      </c>
      <c r="BJ361" s="16" t="s">
        <v>143</v>
      </c>
      <c r="BK361" s="143">
        <f>ROUND(I361*H361,2)</f>
        <v>0</v>
      </c>
      <c r="BL361" s="16" t="s">
        <v>250</v>
      </c>
      <c r="BM361" s="142" t="s">
        <v>455</v>
      </c>
    </row>
    <row r="362" spans="2:51" s="12" customFormat="1" ht="12">
      <c r="B362" s="144"/>
      <c r="D362" s="145" t="s">
        <v>145</v>
      </c>
      <c r="F362" s="147" t="s">
        <v>456</v>
      </c>
      <c r="H362" s="148">
        <v>65.52</v>
      </c>
      <c r="I362" s="149"/>
      <c r="L362" s="144"/>
      <c r="M362" s="150"/>
      <c r="T362" s="151"/>
      <c r="AT362" s="146" t="s">
        <v>145</v>
      </c>
      <c r="AU362" s="146" t="s">
        <v>143</v>
      </c>
      <c r="AV362" s="12" t="s">
        <v>143</v>
      </c>
      <c r="AW362" s="12" t="s">
        <v>4</v>
      </c>
      <c r="AX362" s="12" t="s">
        <v>86</v>
      </c>
      <c r="AY362" s="146" t="s">
        <v>134</v>
      </c>
    </row>
    <row r="363" spans="2:65" s="1" customFormat="1" ht="24.2" customHeight="1">
      <c r="B363" s="31"/>
      <c r="C363" s="131" t="s">
        <v>457</v>
      </c>
      <c r="D363" s="131" t="s">
        <v>137</v>
      </c>
      <c r="E363" s="132" t="s">
        <v>458</v>
      </c>
      <c r="F363" s="133" t="s">
        <v>459</v>
      </c>
      <c r="G363" s="134" t="s">
        <v>140</v>
      </c>
      <c r="H363" s="135">
        <v>209.303</v>
      </c>
      <c r="I363" s="136"/>
      <c r="J363" s="137">
        <f>ROUND(I363*H363,2)</f>
        <v>0</v>
      </c>
      <c r="K363" s="133" t="s">
        <v>141</v>
      </c>
      <c r="L363" s="31"/>
      <c r="M363" s="138" t="s">
        <v>1</v>
      </c>
      <c r="N363" s="139" t="s">
        <v>44</v>
      </c>
      <c r="P363" s="140">
        <f>O363*H363</f>
        <v>0</v>
      </c>
      <c r="Q363" s="140">
        <v>0.0002</v>
      </c>
      <c r="R363" s="140">
        <f>Q363*H363</f>
        <v>0.041860600000000005</v>
      </c>
      <c r="S363" s="140">
        <v>0</v>
      </c>
      <c r="T363" s="141">
        <f>S363*H363</f>
        <v>0</v>
      </c>
      <c r="AR363" s="142" t="s">
        <v>250</v>
      </c>
      <c r="AT363" s="142" t="s">
        <v>137</v>
      </c>
      <c r="AU363" s="142" t="s">
        <v>143</v>
      </c>
      <c r="AY363" s="16" t="s">
        <v>134</v>
      </c>
      <c r="BE363" s="143">
        <f>IF(N363="základní",J363,0)</f>
        <v>0</v>
      </c>
      <c r="BF363" s="143">
        <f>IF(N363="snížená",J363,0)</f>
        <v>0</v>
      </c>
      <c r="BG363" s="143">
        <f>IF(N363="zákl. přenesená",J363,0)</f>
        <v>0</v>
      </c>
      <c r="BH363" s="143">
        <f>IF(N363="sníž. přenesená",J363,0)</f>
        <v>0</v>
      </c>
      <c r="BI363" s="143">
        <f>IF(N363="nulová",J363,0)</f>
        <v>0</v>
      </c>
      <c r="BJ363" s="16" t="s">
        <v>143</v>
      </c>
      <c r="BK363" s="143">
        <f>ROUND(I363*H363,2)</f>
        <v>0</v>
      </c>
      <c r="BL363" s="16" t="s">
        <v>250</v>
      </c>
      <c r="BM363" s="142" t="s">
        <v>460</v>
      </c>
    </row>
    <row r="364" spans="2:65" s="1" customFormat="1" ht="24.2" customHeight="1">
      <c r="B364" s="31"/>
      <c r="C364" s="131" t="s">
        <v>461</v>
      </c>
      <c r="D364" s="131" t="s">
        <v>137</v>
      </c>
      <c r="E364" s="132" t="s">
        <v>462</v>
      </c>
      <c r="F364" s="133" t="s">
        <v>463</v>
      </c>
      <c r="G364" s="134" t="s">
        <v>140</v>
      </c>
      <c r="H364" s="135">
        <v>62.4</v>
      </c>
      <c r="I364" s="136"/>
      <c r="J364" s="137">
        <f>ROUND(I364*H364,2)</f>
        <v>0</v>
      </c>
      <c r="K364" s="133" t="s">
        <v>141</v>
      </c>
      <c r="L364" s="31"/>
      <c r="M364" s="138" t="s">
        <v>1</v>
      </c>
      <c r="N364" s="139" t="s">
        <v>44</v>
      </c>
      <c r="P364" s="140">
        <f>O364*H364</f>
        <v>0</v>
      </c>
      <c r="Q364" s="140">
        <v>1E-05</v>
      </c>
      <c r="R364" s="140">
        <f>Q364*H364</f>
        <v>0.000624</v>
      </c>
      <c r="S364" s="140">
        <v>0</v>
      </c>
      <c r="T364" s="141">
        <f>S364*H364</f>
        <v>0</v>
      </c>
      <c r="AR364" s="142" t="s">
        <v>250</v>
      </c>
      <c r="AT364" s="142" t="s">
        <v>137</v>
      </c>
      <c r="AU364" s="142" t="s">
        <v>143</v>
      </c>
      <c r="AY364" s="16" t="s">
        <v>134</v>
      </c>
      <c r="BE364" s="143">
        <f>IF(N364="základní",J364,0)</f>
        <v>0</v>
      </c>
      <c r="BF364" s="143">
        <f>IF(N364="snížená",J364,0)</f>
        <v>0</v>
      </c>
      <c r="BG364" s="143">
        <f>IF(N364="zákl. přenesená",J364,0)</f>
        <v>0</v>
      </c>
      <c r="BH364" s="143">
        <f>IF(N364="sníž. přenesená",J364,0)</f>
        <v>0</v>
      </c>
      <c r="BI364" s="143">
        <f>IF(N364="nulová",J364,0)</f>
        <v>0</v>
      </c>
      <c r="BJ364" s="16" t="s">
        <v>143</v>
      </c>
      <c r="BK364" s="143">
        <f>ROUND(I364*H364,2)</f>
        <v>0</v>
      </c>
      <c r="BL364" s="16" t="s">
        <v>250</v>
      </c>
      <c r="BM364" s="142" t="s">
        <v>464</v>
      </c>
    </row>
    <row r="365" spans="2:51" s="12" customFormat="1" ht="12">
      <c r="B365" s="144"/>
      <c r="D365" s="145" t="s">
        <v>145</v>
      </c>
      <c r="E365" s="146" t="s">
        <v>1</v>
      </c>
      <c r="F365" s="147" t="s">
        <v>465</v>
      </c>
      <c r="H365" s="148">
        <v>62.4</v>
      </c>
      <c r="I365" s="149"/>
      <c r="L365" s="144"/>
      <c r="M365" s="150"/>
      <c r="T365" s="151"/>
      <c r="AT365" s="146" t="s">
        <v>145</v>
      </c>
      <c r="AU365" s="146" t="s">
        <v>143</v>
      </c>
      <c r="AV365" s="12" t="s">
        <v>143</v>
      </c>
      <c r="AW365" s="12" t="s">
        <v>33</v>
      </c>
      <c r="AX365" s="12" t="s">
        <v>86</v>
      </c>
      <c r="AY365" s="146" t="s">
        <v>134</v>
      </c>
    </row>
    <row r="366" spans="2:65" s="1" customFormat="1" ht="24.2" customHeight="1">
      <c r="B366" s="31"/>
      <c r="C366" s="131" t="s">
        <v>466</v>
      </c>
      <c r="D366" s="131" t="s">
        <v>137</v>
      </c>
      <c r="E366" s="132" t="s">
        <v>467</v>
      </c>
      <c r="F366" s="133" t="s">
        <v>468</v>
      </c>
      <c r="G366" s="134" t="s">
        <v>140</v>
      </c>
      <c r="H366" s="135">
        <v>64.92</v>
      </c>
      <c r="I366" s="136"/>
      <c r="J366" s="137">
        <f>ROUND(I366*H366,2)</f>
        <v>0</v>
      </c>
      <c r="K366" s="133" t="s">
        <v>141</v>
      </c>
      <c r="L366" s="31"/>
      <c r="M366" s="138" t="s">
        <v>1</v>
      </c>
      <c r="N366" s="139" t="s">
        <v>44</v>
      </c>
      <c r="P366" s="140">
        <f>O366*H366</f>
        <v>0</v>
      </c>
      <c r="Q366" s="140">
        <v>1E-05</v>
      </c>
      <c r="R366" s="140">
        <f>Q366*H366</f>
        <v>0.0006492000000000001</v>
      </c>
      <c r="S366" s="140">
        <v>0</v>
      </c>
      <c r="T366" s="141">
        <f>S366*H366</f>
        <v>0</v>
      </c>
      <c r="AR366" s="142" t="s">
        <v>250</v>
      </c>
      <c r="AT366" s="142" t="s">
        <v>137</v>
      </c>
      <c r="AU366" s="142" t="s">
        <v>143</v>
      </c>
      <c r="AY366" s="16" t="s">
        <v>134</v>
      </c>
      <c r="BE366" s="143">
        <f>IF(N366="základní",J366,0)</f>
        <v>0</v>
      </c>
      <c r="BF366" s="143">
        <f>IF(N366="snížená",J366,0)</f>
        <v>0</v>
      </c>
      <c r="BG366" s="143">
        <f>IF(N366="zákl. přenesená",J366,0)</f>
        <v>0</v>
      </c>
      <c r="BH366" s="143">
        <f>IF(N366="sníž. přenesená",J366,0)</f>
        <v>0</v>
      </c>
      <c r="BI366" s="143">
        <f>IF(N366="nulová",J366,0)</f>
        <v>0</v>
      </c>
      <c r="BJ366" s="16" t="s">
        <v>143</v>
      </c>
      <c r="BK366" s="143">
        <f>ROUND(I366*H366,2)</f>
        <v>0</v>
      </c>
      <c r="BL366" s="16" t="s">
        <v>250</v>
      </c>
      <c r="BM366" s="142" t="s">
        <v>469</v>
      </c>
    </row>
    <row r="367" spans="2:51" s="12" customFormat="1" ht="12">
      <c r="B367" s="144"/>
      <c r="D367" s="145" t="s">
        <v>145</v>
      </c>
      <c r="E367" s="146" t="s">
        <v>1</v>
      </c>
      <c r="F367" s="147" t="s">
        <v>207</v>
      </c>
      <c r="H367" s="148">
        <v>35.97</v>
      </c>
      <c r="I367" s="149"/>
      <c r="L367" s="144"/>
      <c r="M367" s="150"/>
      <c r="T367" s="151"/>
      <c r="AT367" s="146" t="s">
        <v>145</v>
      </c>
      <c r="AU367" s="146" t="s">
        <v>143</v>
      </c>
      <c r="AV367" s="12" t="s">
        <v>143</v>
      </c>
      <c r="AW367" s="12" t="s">
        <v>33</v>
      </c>
      <c r="AX367" s="12" t="s">
        <v>78</v>
      </c>
      <c r="AY367" s="146" t="s">
        <v>134</v>
      </c>
    </row>
    <row r="368" spans="2:51" s="12" customFormat="1" ht="12">
      <c r="B368" s="144"/>
      <c r="D368" s="145" t="s">
        <v>145</v>
      </c>
      <c r="E368" s="146" t="s">
        <v>1</v>
      </c>
      <c r="F368" s="147" t="s">
        <v>208</v>
      </c>
      <c r="H368" s="148">
        <v>8.91</v>
      </c>
      <c r="I368" s="149"/>
      <c r="L368" s="144"/>
      <c r="M368" s="150"/>
      <c r="T368" s="151"/>
      <c r="AT368" s="146" t="s">
        <v>145</v>
      </c>
      <c r="AU368" s="146" t="s">
        <v>143</v>
      </c>
      <c r="AV368" s="12" t="s">
        <v>143</v>
      </c>
      <c r="AW368" s="12" t="s">
        <v>33</v>
      </c>
      <c r="AX368" s="12" t="s">
        <v>78</v>
      </c>
      <c r="AY368" s="146" t="s">
        <v>134</v>
      </c>
    </row>
    <row r="369" spans="2:51" s="12" customFormat="1" ht="12">
      <c r="B369" s="144"/>
      <c r="D369" s="145" t="s">
        <v>145</v>
      </c>
      <c r="E369" s="146" t="s">
        <v>1</v>
      </c>
      <c r="F369" s="147" t="s">
        <v>209</v>
      </c>
      <c r="H369" s="148">
        <v>20.04</v>
      </c>
      <c r="I369" s="149"/>
      <c r="L369" s="144"/>
      <c r="M369" s="150"/>
      <c r="T369" s="151"/>
      <c r="AT369" s="146" t="s">
        <v>145</v>
      </c>
      <c r="AU369" s="146" t="s">
        <v>143</v>
      </c>
      <c r="AV369" s="12" t="s">
        <v>143</v>
      </c>
      <c r="AW369" s="12" t="s">
        <v>33</v>
      </c>
      <c r="AX369" s="12" t="s">
        <v>78</v>
      </c>
      <c r="AY369" s="146" t="s">
        <v>134</v>
      </c>
    </row>
    <row r="370" spans="2:51" s="13" customFormat="1" ht="12">
      <c r="B370" s="152"/>
      <c r="D370" s="145" t="s">
        <v>145</v>
      </c>
      <c r="E370" s="153" t="s">
        <v>1</v>
      </c>
      <c r="F370" s="154" t="s">
        <v>148</v>
      </c>
      <c r="H370" s="155">
        <v>64.92</v>
      </c>
      <c r="I370" s="156"/>
      <c r="L370" s="152"/>
      <c r="M370" s="157"/>
      <c r="T370" s="158"/>
      <c r="AT370" s="153" t="s">
        <v>145</v>
      </c>
      <c r="AU370" s="153" t="s">
        <v>143</v>
      </c>
      <c r="AV370" s="13" t="s">
        <v>142</v>
      </c>
      <c r="AW370" s="13" t="s">
        <v>33</v>
      </c>
      <c r="AX370" s="13" t="s">
        <v>86</v>
      </c>
      <c r="AY370" s="153" t="s">
        <v>134</v>
      </c>
    </row>
    <row r="371" spans="2:65" s="1" customFormat="1" ht="33" customHeight="1">
      <c r="B371" s="31"/>
      <c r="C371" s="131" t="s">
        <v>470</v>
      </c>
      <c r="D371" s="131" t="s">
        <v>137</v>
      </c>
      <c r="E371" s="132" t="s">
        <v>471</v>
      </c>
      <c r="F371" s="133" t="s">
        <v>472</v>
      </c>
      <c r="G371" s="134" t="s">
        <v>140</v>
      </c>
      <c r="H371" s="135">
        <v>209.303</v>
      </c>
      <c r="I371" s="136"/>
      <c r="J371" s="137">
        <f>ROUND(I371*H371,2)</f>
        <v>0</v>
      </c>
      <c r="K371" s="133" t="s">
        <v>141</v>
      </c>
      <c r="L371" s="31"/>
      <c r="M371" s="138" t="s">
        <v>1</v>
      </c>
      <c r="N371" s="139" t="s">
        <v>44</v>
      </c>
      <c r="P371" s="140">
        <f>O371*H371</f>
        <v>0</v>
      </c>
      <c r="Q371" s="140">
        <v>0.00026</v>
      </c>
      <c r="R371" s="140">
        <f>Q371*H371</f>
        <v>0.05441877999999999</v>
      </c>
      <c r="S371" s="140">
        <v>0</v>
      </c>
      <c r="T371" s="141">
        <f>S371*H371</f>
        <v>0</v>
      </c>
      <c r="AR371" s="142" t="s">
        <v>250</v>
      </c>
      <c r="AT371" s="142" t="s">
        <v>137</v>
      </c>
      <c r="AU371" s="142" t="s">
        <v>143</v>
      </c>
      <c r="AY371" s="16" t="s">
        <v>134</v>
      </c>
      <c r="BE371" s="143">
        <f>IF(N371="základní",J371,0)</f>
        <v>0</v>
      </c>
      <c r="BF371" s="143">
        <f>IF(N371="snížená",J371,0)</f>
        <v>0</v>
      </c>
      <c r="BG371" s="143">
        <f>IF(N371="zákl. přenesená",J371,0)</f>
        <v>0</v>
      </c>
      <c r="BH371" s="143">
        <f>IF(N371="sníž. přenesená",J371,0)</f>
        <v>0</v>
      </c>
      <c r="BI371" s="143">
        <f>IF(N371="nulová",J371,0)</f>
        <v>0</v>
      </c>
      <c r="BJ371" s="16" t="s">
        <v>143</v>
      </c>
      <c r="BK371" s="143">
        <f>ROUND(I371*H371,2)</f>
        <v>0</v>
      </c>
      <c r="BL371" s="16" t="s">
        <v>250</v>
      </c>
      <c r="BM371" s="142" t="s">
        <v>473</v>
      </c>
    </row>
    <row r="372" spans="2:63" s="11" customFormat="1" ht="25.9" customHeight="1">
      <c r="B372" s="119"/>
      <c r="D372" s="120" t="s">
        <v>77</v>
      </c>
      <c r="E372" s="121" t="s">
        <v>474</v>
      </c>
      <c r="F372" s="121" t="s">
        <v>475</v>
      </c>
      <c r="I372" s="122"/>
      <c r="J372" s="123">
        <f>BK372</f>
        <v>0</v>
      </c>
      <c r="L372" s="119"/>
      <c r="M372" s="124"/>
      <c r="P372" s="125">
        <f>P373+P375+P377+P379</f>
        <v>0</v>
      </c>
      <c r="R372" s="125">
        <f>R373+R375+R377+R379</f>
        <v>0</v>
      </c>
      <c r="T372" s="126">
        <f>T373+T375+T377+T379</f>
        <v>0</v>
      </c>
      <c r="AR372" s="120" t="s">
        <v>177</v>
      </c>
      <c r="AT372" s="127" t="s">
        <v>77</v>
      </c>
      <c r="AU372" s="127" t="s">
        <v>78</v>
      </c>
      <c r="AY372" s="120" t="s">
        <v>134</v>
      </c>
      <c r="BK372" s="128">
        <f>BK373+BK375+BK377+BK379</f>
        <v>0</v>
      </c>
    </row>
    <row r="373" spans="2:63" s="11" customFormat="1" ht="22.9" customHeight="1">
      <c r="B373" s="119"/>
      <c r="D373" s="120" t="s">
        <v>77</v>
      </c>
      <c r="E373" s="129" t="s">
        <v>476</v>
      </c>
      <c r="F373" s="129" t="s">
        <v>477</v>
      </c>
      <c r="I373" s="122"/>
      <c r="J373" s="130">
        <f>BK373</f>
        <v>0</v>
      </c>
      <c r="L373" s="119"/>
      <c r="M373" s="124"/>
      <c r="P373" s="125">
        <f>P374</f>
        <v>0</v>
      </c>
      <c r="R373" s="125">
        <f>R374</f>
        <v>0</v>
      </c>
      <c r="T373" s="126">
        <f>T374</f>
        <v>0</v>
      </c>
      <c r="AR373" s="120" t="s">
        <v>177</v>
      </c>
      <c r="AT373" s="127" t="s">
        <v>77</v>
      </c>
      <c r="AU373" s="127" t="s">
        <v>86</v>
      </c>
      <c r="AY373" s="120" t="s">
        <v>134</v>
      </c>
      <c r="BK373" s="128">
        <f>BK374</f>
        <v>0</v>
      </c>
    </row>
    <row r="374" spans="2:65" s="1" customFormat="1" ht="16.5" customHeight="1">
      <c r="B374" s="31"/>
      <c r="C374" s="131" t="s">
        <v>478</v>
      </c>
      <c r="D374" s="131" t="s">
        <v>137</v>
      </c>
      <c r="E374" s="132" t="s">
        <v>479</v>
      </c>
      <c r="F374" s="133" t="s">
        <v>477</v>
      </c>
      <c r="G374" s="134" t="s">
        <v>306</v>
      </c>
      <c r="H374" s="165"/>
      <c r="I374" s="136"/>
      <c r="J374" s="137">
        <f>ROUND(I374*H374,2)</f>
        <v>0</v>
      </c>
      <c r="K374" s="133" t="s">
        <v>141</v>
      </c>
      <c r="L374" s="31"/>
      <c r="M374" s="138" t="s">
        <v>1</v>
      </c>
      <c r="N374" s="139" t="s">
        <v>44</v>
      </c>
      <c r="P374" s="140">
        <f>O374*H374</f>
        <v>0</v>
      </c>
      <c r="Q374" s="140">
        <v>0</v>
      </c>
      <c r="R374" s="140">
        <f>Q374*H374</f>
        <v>0</v>
      </c>
      <c r="S374" s="140">
        <v>0</v>
      </c>
      <c r="T374" s="141">
        <f>S374*H374</f>
        <v>0</v>
      </c>
      <c r="AR374" s="142" t="s">
        <v>480</v>
      </c>
      <c r="AT374" s="142" t="s">
        <v>137</v>
      </c>
      <c r="AU374" s="142" t="s">
        <v>143</v>
      </c>
      <c r="AY374" s="16" t="s">
        <v>134</v>
      </c>
      <c r="BE374" s="143">
        <f>IF(N374="základní",J374,0)</f>
        <v>0</v>
      </c>
      <c r="BF374" s="143">
        <f>IF(N374="snížená",J374,0)</f>
        <v>0</v>
      </c>
      <c r="BG374" s="143">
        <f>IF(N374="zákl. přenesená",J374,0)</f>
        <v>0</v>
      </c>
      <c r="BH374" s="143">
        <f>IF(N374="sníž. přenesená",J374,0)</f>
        <v>0</v>
      </c>
      <c r="BI374" s="143">
        <f>IF(N374="nulová",J374,0)</f>
        <v>0</v>
      </c>
      <c r="BJ374" s="16" t="s">
        <v>143</v>
      </c>
      <c r="BK374" s="143">
        <f>ROUND(I374*H374,2)</f>
        <v>0</v>
      </c>
      <c r="BL374" s="16" t="s">
        <v>480</v>
      </c>
      <c r="BM374" s="142" t="s">
        <v>481</v>
      </c>
    </row>
    <row r="375" spans="2:63" s="11" customFormat="1" ht="22.9" customHeight="1">
      <c r="B375" s="119"/>
      <c r="D375" s="120" t="s">
        <v>77</v>
      </c>
      <c r="E375" s="129" t="s">
        <v>482</v>
      </c>
      <c r="F375" s="129" t="s">
        <v>483</v>
      </c>
      <c r="I375" s="122"/>
      <c r="J375" s="130">
        <f>BK375</f>
        <v>0</v>
      </c>
      <c r="L375" s="119"/>
      <c r="M375" s="124"/>
      <c r="P375" s="125">
        <f>P376</f>
        <v>0</v>
      </c>
      <c r="R375" s="125">
        <f>R376</f>
        <v>0</v>
      </c>
      <c r="T375" s="126">
        <f>T376</f>
        <v>0</v>
      </c>
      <c r="AR375" s="120" t="s">
        <v>177</v>
      </c>
      <c r="AT375" s="127" t="s">
        <v>77</v>
      </c>
      <c r="AU375" s="127" t="s">
        <v>86</v>
      </c>
      <c r="AY375" s="120" t="s">
        <v>134</v>
      </c>
      <c r="BK375" s="128">
        <f>BK376</f>
        <v>0</v>
      </c>
    </row>
    <row r="376" spans="2:65" s="1" customFormat="1" ht="16.5" customHeight="1">
      <c r="B376" s="31"/>
      <c r="C376" s="131" t="s">
        <v>484</v>
      </c>
      <c r="D376" s="131" t="s">
        <v>137</v>
      </c>
      <c r="E376" s="132" t="s">
        <v>485</v>
      </c>
      <c r="F376" s="133" t="s">
        <v>486</v>
      </c>
      <c r="G376" s="134" t="s">
        <v>306</v>
      </c>
      <c r="H376" s="165"/>
      <c r="I376" s="136"/>
      <c r="J376" s="137">
        <f>ROUND(I376*H376,2)</f>
        <v>0</v>
      </c>
      <c r="K376" s="133" t="s">
        <v>141</v>
      </c>
      <c r="L376" s="31"/>
      <c r="M376" s="138" t="s">
        <v>1</v>
      </c>
      <c r="N376" s="139" t="s">
        <v>44</v>
      </c>
      <c r="P376" s="140">
        <f>O376*H376</f>
        <v>0</v>
      </c>
      <c r="Q376" s="140">
        <v>0</v>
      </c>
      <c r="R376" s="140">
        <f>Q376*H376</f>
        <v>0</v>
      </c>
      <c r="S376" s="140">
        <v>0</v>
      </c>
      <c r="T376" s="141">
        <f>S376*H376</f>
        <v>0</v>
      </c>
      <c r="AR376" s="142" t="s">
        <v>480</v>
      </c>
      <c r="AT376" s="142" t="s">
        <v>137</v>
      </c>
      <c r="AU376" s="142" t="s">
        <v>143</v>
      </c>
      <c r="AY376" s="16" t="s">
        <v>134</v>
      </c>
      <c r="BE376" s="143">
        <f>IF(N376="základní",J376,0)</f>
        <v>0</v>
      </c>
      <c r="BF376" s="143">
        <f>IF(N376="snížená",J376,0)</f>
        <v>0</v>
      </c>
      <c r="BG376" s="143">
        <f>IF(N376="zákl. přenesená",J376,0)</f>
        <v>0</v>
      </c>
      <c r="BH376" s="143">
        <f>IF(N376="sníž. přenesená",J376,0)</f>
        <v>0</v>
      </c>
      <c r="BI376" s="143">
        <f>IF(N376="nulová",J376,0)</f>
        <v>0</v>
      </c>
      <c r="BJ376" s="16" t="s">
        <v>143</v>
      </c>
      <c r="BK376" s="143">
        <f>ROUND(I376*H376,2)</f>
        <v>0</v>
      </c>
      <c r="BL376" s="16" t="s">
        <v>480</v>
      </c>
      <c r="BM376" s="142" t="s">
        <v>487</v>
      </c>
    </row>
    <row r="377" spans="2:63" s="11" customFormat="1" ht="22.9" customHeight="1">
      <c r="B377" s="119"/>
      <c r="D377" s="120" t="s">
        <v>77</v>
      </c>
      <c r="E377" s="129" t="s">
        <v>488</v>
      </c>
      <c r="F377" s="129" t="s">
        <v>489</v>
      </c>
      <c r="I377" s="122"/>
      <c r="J377" s="130">
        <f>BK377</f>
        <v>0</v>
      </c>
      <c r="L377" s="119"/>
      <c r="M377" s="124"/>
      <c r="P377" s="125">
        <f>P378</f>
        <v>0</v>
      </c>
      <c r="R377" s="125">
        <f>R378</f>
        <v>0</v>
      </c>
      <c r="T377" s="126">
        <f>T378</f>
        <v>0</v>
      </c>
      <c r="AR377" s="120" t="s">
        <v>177</v>
      </c>
      <c r="AT377" s="127" t="s">
        <v>77</v>
      </c>
      <c r="AU377" s="127" t="s">
        <v>86</v>
      </c>
      <c r="AY377" s="120" t="s">
        <v>134</v>
      </c>
      <c r="BK377" s="128">
        <f>BK378</f>
        <v>0</v>
      </c>
    </row>
    <row r="378" spans="2:65" s="1" customFormat="1" ht="16.5" customHeight="1">
      <c r="B378" s="31"/>
      <c r="C378" s="131" t="s">
        <v>490</v>
      </c>
      <c r="D378" s="131" t="s">
        <v>137</v>
      </c>
      <c r="E378" s="132" t="s">
        <v>491</v>
      </c>
      <c r="F378" s="133" t="s">
        <v>489</v>
      </c>
      <c r="G378" s="134" t="s">
        <v>306</v>
      </c>
      <c r="H378" s="165"/>
      <c r="I378" s="136"/>
      <c r="J378" s="137">
        <f>ROUND(I378*H378,2)</f>
        <v>0</v>
      </c>
      <c r="K378" s="133" t="s">
        <v>141</v>
      </c>
      <c r="L378" s="31"/>
      <c r="M378" s="138" t="s">
        <v>1</v>
      </c>
      <c r="N378" s="139" t="s">
        <v>44</v>
      </c>
      <c r="P378" s="140">
        <f>O378*H378</f>
        <v>0</v>
      </c>
      <c r="Q378" s="140">
        <v>0</v>
      </c>
      <c r="R378" s="140">
        <f>Q378*H378</f>
        <v>0</v>
      </c>
      <c r="S378" s="140">
        <v>0</v>
      </c>
      <c r="T378" s="141">
        <f>S378*H378</f>
        <v>0</v>
      </c>
      <c r="AR378" s="142" t="s">
        <v>480</v>
      </c>
      <c r="AT378" s="142" t="s">
        <v>137</v>
      </c>
      <c r="AU378" s="142" t="s">
        <v>143</v>
      </c>
      <c r="AY378" s="16" t="s">
        <v>134</v>
      </c>
      <c r="BE378" s="143">
        <f>IF(N378="základní",J378,0)</f>
        <v>0</v>
      </c>
      <c r="BF378" s="143">
        <f>IF(N378="snížená",J378,0)</f>
        <v>0</v>
      </c>
      <c r="BG378" s="143">
        <f>IF(N378="zákl. přenesená",J378,0)</f>
        <v>0</v>
      </c>
      <c r="BH378" s="143">
        <f>IF(N378="sníž. přenesená",J378,0)</f>
        <v>0</v>
      </c>
      <c r="BI378" s="143">
        <f>IF(N378="nulová",J378,0)</f>
        <v>0</v>
      </c>
      <c r="BJ378" s="16" t="s">
        <v>143</v>
      </c>
      <c r="BK378" s="143">
        <f>ROUND(I378*H378,2)</f>
        <v>0</v>
      </c>
      <c r="BL378" s="16" t="s">
        <v>480</v>
      </c>
      <c r="BM378" s="142" t="s">
        <v>492</v>
      </c>
    </row>
    <row r="379" spans="2:63" s="11" customFormat="1" ht="22.9" customHeight="1">
      <c r="B379" s="119"/>
      <c r="D379" s="120" t="s">
        <v>77</v>
      </c>
      <c r="E379" s="129" t="s">
        <v>493</v>
      </c>
      <c r="F379" s="129" t="s">
        <v>494</v>
      </c>
      <c r="I379" s="122"/>
      <c r="J379" s="130">
        <f>BK379</f>
        <v>0</v>
      </c>
      <c r="L379" s="119"/>
      <c r="M379" s="124"/>
      <c r="P379" s="125">
        <f>P380</f>
        <v>0</v>
      </c>
      <c r="R379" s="125">
        <f>R380</f>
        <v>0</v>
      </c>
      <c r="T379" s="126">
        <f>T380</f>
        <v>0</v>
      </c>
      <c r="AR379" s="120" t="s">
        <v>177</v>
      </c>
      <c r="AT379" s="127" t="s">
        <v>77</v>
      </c>
      <c r="AU379" s="127" t="s">
        <v>86</v>
      </c>
      <c r="AY379" s="120" t="s">
        <v>134</v>
      </c>
      <c r="BK379" s="128">
        <f>BK380</f>
        <v>0</v>
      </c>
    </row>
    <row r="380" spans="2:65" s="1" customFormat="1" ht="16.5" customHeight="1">
      <c r="B380" s="31"/>
      <c r="C380" s="131" t="s">
        <v>495</v>
      </c>
      <c r="D380" s="131" t="s">
        <v>137</v>
      </c>
      <c r="E380" s="132" t="s">
        <v>496</v>
      </c>
      <c r="F380" s="133" t="s">
        <v>494</v>
      </c>
      <c r="G380" s="134" t="s">
        <v>306</v>
      </c>
      <c r="H380" s="165"/>
      <c r="I380" s="136"/>
      <c r="J380" s="137">
        <f>ROUND(I380*H380,2)</f>
        <v>0</v>
      </c>
      <c r="K380" s="133" t="s">
        <v>141</v>
      </c>
      <c r="L380" s="31"/>
      <c r="M380" s="176" t="s">
        <v>1</v>
      </c>
      <c r="N380" s="177" t="s">
        <v>44</v>
      </c>
      <c r="O380" s="178"/>
      <c r="P380" s="179">
        <f>O380*H380</f>
        <v>0</v>
      </c>
      <c r="Q380" s="179">
        <v>0</v>
      </c>
      <c r="R380" s="179">
        <f>Q380*H380</f>
        <v>0</v>
      </c>
      <c r="S380" s="179">
        <v>0</v>
      </c>
      <c r="T380" s="180">
        <f>S380*H380</f>
        <v>0</v>
      </c>
      <c r="AR380" s="142" t="s">
        <v>480</v>
      </c>
      <c r="AT380" s="142" t="s">
        <v>137</v>
      </c>
      <c r="AU380" s="142" t="s">
        <v>143</v>
      </c>
      <c r="AY380" s="16" t="s">
        <v>134</v>
      </c>
      <c r="BE380" s="143">
        <f>IF(N380="základní",J380,0)</f>
        <v>0</v>
      </c>
      <c r="BF380" s="143">
        <f>IF(N380="snížená",J380,0)</f>
        <v>0</v>
      </c>
      <c r="BG380" s="143">
        <f>IF(N380="zákl. přenesená",J380,0)</f>
        <v>0</v>
      </c>
      <c r="BH380" s="143">
        <f>IF(N380="sníž. přenesená",J380,0)</f>
        <v>0</v>
      </c>
      <c r="BI380" s="143">
        <f>IF(N380="nulová",J380,0)</f>
        <v>0</v>
      </c>
      <c r="BJ380" s="16" t="s">
        <v>143</v>
      </c>
      <c r="BK380" s="143">
        <f>ROUND(I380*H380,2)</f>
        <v>0</v>
      </c>
      <c r="BL380" s="16" t="s">
        <v>480</v>
      </c>
      <c r="BM380" s="142" t="s">
        <v>497</v>
      </c>
    </row>
    <row r="381" spans="2:12" s="1" customFormat="1" ht="6.95" customHeight="1">
      <c r="B381" s="42"/>
      <c r="C381" s="43"/>
      <c r="D381" s="43"/>
      <c r="E381" s="43"/>
      <c r="F381" s="43"/>
      <c r="G381" s="43"/>
      <c r="H381" s="43"/>
      <c r="I381" s="43"/>
      <c r="J381" s="43"/>
      <c r="K381" s="43"/>
      <c r="L381" s="31"/>
    </row>
  </sheetData>
  <sheetProtection algorithmName="SHA-512" hashValue="KqLXFjnsMubEzcPPVAPJujpyVPQW20FiNEs9Z4hlhMOyXKNIYAbpOT7cTJfAC201K0ETBS9iXRmA1SeE7lFOYA==" saltValue="oE8GD3MZNCXgAkt26vc9hu+XeJB+7mUpZoYEcY4cZsiJwhEHVYE/Xn4dKOMtjbmtZWOJgS4WTnTpNbx8mGu5jg==" spinCount="100000" sheet="1" objects="1" scenarios="1" formatColumns="0" formatRows="0" autoFilter="0"/>
  <autoFilter ref="C132:K380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36"/>
  <sheetViews>
    <sheetView showGridLines="0" workbookViewId="0" topLeftCell="A122">
      <selection activeCell="I126" sqref="I12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6" t="s">
        <v>93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5" customHeight="1">
      <c r="B4" s="19"/>
      <c r="D4" s="20" t="s">
        <v>94</v>
      </c>
      <c r="L4" s="19"/>
      <c r="M4" s="8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26.25" customHeight="1">
      <c r="B7" s="19"/>
      <c r="E7" s="239" t="str">
        <f>'Rekapitulace stavby'!K6</f>
        <v>VÝMĚNA ROZVODŮ ZTI, čp.1615 a 1616, Purkyňova ul., 288 02 Nymburk</v>
      </c>
      <c r="F7" s="240"/>
      <c r="G7" s="240"/>
      <c r="H7" s="240"/>
      <c r="L7" s="19"/>
    </row>
    <row r="8" spans="2:12" s="1" customFormat="1" ht="12" customHeight="1">
      <c r="B8" s="31"/>
      <c r="D8" s="26" t="s">
        <v>95</v>
      </c>
      <c r="L8" s="31"/>
    </row>
    <row r="9" spans="2:12" s="1" customFormat="1" ht="16.5" customHeight="1">
      <c r="B9" s="31"/>
      <c r="E9" s="204" t="s">
        <v>499</v>
      </c>
      <c r="F9" s="238"/>
      <c r="G9" s="238"/>
      <c r="H9" s="238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0" t="str">
        <f>'Rekapitulace stavby'!AN8</f>
        <v>13. 12. 2021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27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1" t="str">
        <f>'Rekapitulace stavby'!E14</f>
        <v>Vyplň údaj</v>
      </c>
      <c r="F18" s="230"/>
      <c r="G18" s="230"/>
      <c r="H18" s="230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31</v>
      </c>
      <c r="L20" s="31"/>
    </row>
    <row r="21" spans="2:12" s="1" customFormat="1" ht="18" customHeight="1">
      <c r="B21" s="31"/>
      <c r="E21" s="24" t="s">
        <v>32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34</v>
      </c>
      <c r="I23" s="26" t="s">
        <v>25</v>
      </c>
      <c r="J23" s="24" t="s">
        <v>35</v>
      </c>
      <c r="L23" s="31"/>
    </row>
    <row r="24" spans="2:12" s="1" customFormat="1" ht="18" customHeight="1">
      <c r="B24" s="31"/>
      <c r="E24" s="24" t="s">
        <v>36</v>
      </c>
      <c r="I24" s="26" t="s">
        <v>27</v>
      </c>
      <c r="J24" s="24" t="s">
        <v>1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37</v>
      </c>
      <c r="L26" s="31"/>
    </row>
    <row r="27" spans="2:12" s="7" customFormat="1" ht="16.5" customHeight="1">
      <c r="B27" s="86"/>
      <c r="E27" s="234" t="s">
        <v>1</v>
      </c>
      <c r="F27" s="234"/>
      <c r="G27" s="234"/>
      <c r="H27" s="234"/>
      <c r="L27" s="86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1"/>
      <c r="E29" s="51"/>
      <c r="F29" s="51"/>
      <c r="G29" s="51"/>
      <c r="H29" s="51"/>
      <c r="I29" s="51"/>
      <c r="J29" s="51"/>
      <c r="K29" s="51"/>
      <c r="L29" s="31"/>
    </row>
    <row r="30" spans="2:12" s="1" customFormat="1" ht="25.35" customHeight="1">
      <c r="B30" s="31"/>
      <c r="D30" s="87" t="s">
        <v>38</v>
      </c>
      <c r="J30" s="63">
        <f>ROUND(J123,2)</f>
        <v>0</v>
      </c>
      <c r="L30" s="31"/>
    </row>
    <row r="31" spans="2:12" s="1" customFormat="1" ht="6.95" customHeight="1">
      <c r="B31" s="31"/>
      <c r="D31" s="51"/>
      <c r="E31" s="51"/>
      <c r="F31" s="51"/>
      <c r="G31" s="51"/>
      <c r="H31" s="51"/>
      <c r="I31" s="51"/>
      <c r="J31" s="51"/>
      <c r="K31" s="51"/>
      <c r="L31" s="31"/>
    </row>
    <row r="32" spans="2:12" s="1" customFormat="1" ht="14.45" customHeight="1">
      <c r="B32" s="31"/>
      <c r="F32" s="88" t="s">
        <v>40</v>
      </c>
      <c r="I32" s="88" t="s">
        <v>39</v>
      </c>
      <c r="J32" s="88" t="s">
        <v>41</v>
      </c>
      <c r="L32" s="31"/>
    </row>
    <row r="33" spans="2:12" s="1" customFormat="1" ht="14.45" customHeight="1">
      <c r="B33" s="31"/>
      <c r="D33" s="89" t="s">
        <v>42</v>
      </c>
      <c r="E33" s="26" t="s">
        <v>43</v>
      </c>
      <c r="F33" s="90">
        <f>ROUND((SUM(BE123:BE135)),2)</f>
        <v>0</v>
      </c>
      <c r="I33" s="91">
        <v>0.21</v>
      </c>
      <c r="J33" s="90">
        <f>ROUND(((SUM(BE123:BE135))*I33),2)</f>
        <v>0</v>
      </c>
      <c r="L33" s="31"/>
    </row>
    <row r="34" spans="2:12" s="1" customFormat="1" ht="14.45" customHeight="1">
      <c r="B34" s="31"/>
      <c r="E34" s="26" t="s">
        <v>44</v>
      </c>
      <c r="F34" s="90">
        <f>ROUND((SUM(BF123:BF135)),2)</f>
        <v>0</v>
      </c>
      <c r="I34" s="91">
        <v>0.15</v>
      </c>
      <c r="J34" s="90">
        <f>ROUND(((SUM(BF123:BF135))*I34),2)</f>
        <v>0</v>
      </c>
      <c r="L34" s="31"/>
    </row>
    <row r="35" spans="2:12" s="1" customFormat="1" ht="14.45" customHeight="1" hidden="1">
      <c r="B35" s="31"/>
      <c r="E35" s="26" t="s">
        <v>45</v>
      </c>
      <c r="F35" s="90">
        <f>ROUND((SUM(BG123:BG135)),2)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46</v>
      </c>
      <c r="F36" s="90">
        <f>ROUND((SUM(BH123:BH135)),2)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47</v>
      </c>
      <c r="F37" s="90">
        <f>ROUND((SUM(BI123:BI135)),2)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48</v>
      </c>
      <c r="E39" s="54"/>
      <c r="F39" s="54"/>
      <c r="G39" s="94" t="s">
        <v>49</v>
      </c>
      <c r="H39" s="95" t="s">
        <v>50</v>
      </c>
      <c r="I39" s="54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39" t="s">
        <v>51</v>
      </c>
      <c r="E50" s="40"/>
      <c r="F50" s="40"/>
      <c r="G50" s="39" t="s">
        <v>52</v>
      </c>
      <c r="H50" s="40"/>
      <c r="I50" s="40"/>
      <c r="J50" s="40"/>
      <c r="K50" s="40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1" t="s">
        <v>53</v>
      </c>
      <c r="E61" s="33"/>
      <c r="F61" s="98" t="s">
        <v>54</v>
      </c>
      <c r="G61" s="41" t="s">
        <v>53</v>
      </c>
      <c r="H61" s="33"/>
      <c r="I61" s="33"/>
      <c r="J61" s="99" t="s">
        <v>54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39" t="s">
        <v>55</v>
      </c>
      <c r="E65" s="40"/>
      <c r="F65" s="40"/>
      <c r="G65" s="39" t="s">
        <v>56</v>
      </c>
      <c r="H65" s="40"/>
      <c r="I65" s="40"/>
      <c r="J65" s="40"/>
      <c r="K65" s="40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1" t="s">
        <v>53</v>
      </c>
      <c r="E76" s="33"/>
      <c r="F76" s="98" t="s">
        <v>54</v>
      </c>
      <c r="G76" s="41" t="s">
        <v>53</v>
      </c>
      <c r="H76" s="33"/>
      <c r="I76" s="33"/>
      <c r="J76" s="99" t="s">
        <v>54</v>
      </c>
      <c r="K76" s="33"/>
      <c r="L76" s="31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1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1"/>
    </row>
    <row r="82" spans="2:12" s="1" customFormat="1" ht="24.95" customHeight="1">
      <c r="B82" s="31"/>
      <c r="C82" s="20" t="s">
        <v>97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26.25" customHeight="1">
      <c r="B85" s="31"/>
      <c r="E85" s="239" t="str">
        <f>E7</f>
        <v>VÝMĚNA ROZVODŮ ZTI, čp.1615 a 1616, Purkyňova ul., 288 02 Nymburk</v>
      </c>
      <c r="F85" s="240"/>
      <c r="G85" s="240"/>
      <c r="H85" s="240"/>
      <c r="L85" s="31"/>
    </row>
    <row r="86" spans="2:12" s="1" customFormat="1" ht="12" customHeight="1">
      <c r="B86" s="31"/>
      <c r="C86" s="26" t="s">
        <v>95</v>
      </c>
      <c r="L86" s="31"/>
    </row>
    <row r="87" spans="2:12" s="1" customFormat="1" ht="16.5" customHeight="1">
      <c r="B87" s="31"/>
      <c r="E87" s="204" t="str">
        <f>E9</f>
        <v xml:space="preserve">03 - ZTI pro objekt č.p.1615 a 1616 </v>
      </c>
      <c r="F87" s="238"/>
      <c r="G87" s="238"/>
      <c r="H87" s="238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Purkyňova ul., 288 02 Nymburk</v>
      </c>
      <c r="I89" s="26" t="s">
        <v>22</v>
      </c>
      <c r="J89" s="50" t="str">
        <f>IF(J12="","",J12)</f>
        <v>13. 12. 2021</v>
      </c>
      <c r="L89" s="31"/>
    </row>
    <row r="90" spans="2:12" s="1" customFormat="1" ht="6.95" customHeight="1">
      <c r="B90" s="31"/>
      <c r="L90" s="31"/>
    </row>
    <row r="91" spans="2:12" s="1" customFormat="1" ht="40.15" customHeight="1">
      <c r="B91" s="31"/>
      <c r="C91" s="26" t="s">
        <v>24</v>
      </c>
      <c r="F91" s="24" t="str">
        <f>E15</f>
        <v xml:space="preserve"> </v>
      </c>
      <c r="I91" s="26" t="s">
        <v>30</v>
      </c>
      <c r="J91" s="29" t="str">
        <f>E21</f>
        <v>UBIQUIST VS sdružení,Jaromírova 67, Praha 2-Nusle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34</v>
      </c>
      <c r="J92" s="29" t="str">
        <f>E24</f>
        <v>Hana Pejšová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98</v>
      </c>
      <c r="D94" s="92"/>
      <c r="E94" s="92"/>
      <c r="F94" s="92"/>
      <c r="G94" s="92"/>
      <c r="H94" s="92"/>
      <c r="I94" s="92"/>
      <c r="J94" s="101" t="s">
        <v>99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100</v>
      </c>
      <c r="J96" s="63">
        <f>J123</f>
        <v>0</v>
      </c>
      <c r="L96" s="31"/>
      <c r="AU96" s="16" t="s">
        <v>101</v>
      </c>
    </row>
    <row r="97" spans="2:12" s="8" customFormat="1" ht="24.95" customHeight="1">
      <c r="B97" s="103"/>
      <c r="D97" s="104" t="s">
        <v>108</v>
      </c>
      <c r="E97" s="105"/>
      <c r="F97" s="105"/>
      <c r="G97" s="105"/>
      <c r="H97" s="105"/>
      <c r="I97" s="105"/>
      <c r="J97" s="106">
        <f>J124</f>
        <v>0</v>
      </c>
      <c r="L97" s="103"/>
    </row>
    <row r="98" spans="2:12" s="9" customFormat="1" ht="19.9" customHeight="1">
      <c r="B98" s="107"/>
      <c r="D98" s="108" t="s">
        <v>500</v>
      </c>
      <c r="E98" s="109"/>
      <c r="F98" s="109"/>
      <c r="G98" s="109"/>
      <c r="H98" s="109"/>
      <c r="I98" s="109"/>
      <c r="J98" s="110">
        <f>J125</f>
        <v>0</v>
      </c>
      <c r="L98" s="107"/>
    </row>
    <row r="99" spans="2:12" s="8" customFormat="1" ht="24.95" customHeight="1">
      <c r="B99" s="103"/>
      <c r="D99" s="104" t="s">
        <v>114</v>
      </c>
      <c r="E99" s="105"/>
      <c r="F99" s="105"/>
      <c r="G99" s="105"/>
      <c r="H99" s="105"/>
      <c r="I99" s="105"/>
      <c r="J99" s="106">
        <f>J127</f>
        <v>0</v>
      </c>
      <c r="L99" s="103"/>
    </row>
    <row r="100" spans="2:12" s="9" customFormat="1" ht="19.9" customHeight="1">
      <c r="B100" s="107"/>
      <c r="D100" s="108" t="s">
        <v>115</v>
      </c>
      <c r="E100" s="109"/>
      <c r="F100" s="109"/>
      <c r="G100" s="109"/>
      <c r="H100" s="109"/>
      <c r="I100" s="109"/>
      <c r="J100" s="110">
        <f>J128</f>
        <v>0</v>
      </c>
      <c r="L100" s="107"/>
    </row>
    <row r="101" spans="2:12" s="9" customFormat="1" ht="19.9" customHeight="1">
      <c r="B101" s="107"/>
      <c r="D101" s="108" t="s">
        <v>116</v>
      </c>
      <c r="E101" s="109"/>
      <c r="F101" s="109"/>
      <c r="G101" s="109"/>
      <c r="H101" s="109"/>
      <c r="I101" s="109"/>
      <c r="J101" s="110">
        <f>J130</f>
        <v>0</v>
      </c>
      <c r="L101" s="107"/>
    </row>
    <row r="102" spans="2:12" s="9" customFormat="1" ht="19.9" customHeight="1">
      <c r="B102" s="107"/>
      <c r="D102" s="108" t="s">
        <v>117</v>
      </c>
      <c r="E102" s="109"/>
      <c r="F102" s="109"/>
      <c r="G102" s="109"/>
      <c r="H102" s="109"/>
      <c r="I102" s="109"/>
      <c r="J102" s="110">
        <f>J132</f>
        <v>0</v>
      </c>
      <c r="L102" s="107"/>
    </row>
    <row r="103" spans="2:12" s="9" customFormat="1" ht="19.9" customHeight="1">
      <c r="B103" s="107"/>
      <c r="D103" s="108" t="s">
        <v>118</v>
      </c>
      <c r="E103" s="109"/>
      <c r="F103" s="109"/>
      <c r="G103" s="109"/>
      <c r="H103" s="109"/>
      <c r="I103" s="109"/>
      <c r="J103" s="110">
        <f>J134</f>
        <v>0</v>
      </c>
      <c r="L103" s="107"/>
    </row>
    <row r="104" spans="2:12" s="1" customFormat="1" ht="21.75" customHeight="1">
      <c r="B104" s="31"/>
      <c r="L104" s="31"/>
    </row>
    <row r="105" spans="2:12" s="1" customFormat="1" ht="6.9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31"/>
    </row>
    <row r="109" spans="2:12" s="1" customFormat="1" ht="6.95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1"/>
    </row>
    <row r="110" spans="2:12" s="1" customFormat="1" ht="24.95" customHeight="1">
      <c r="B110" s="31"/>
      <c r="C110" s="20" t="s">
        <v>119</v>
      </c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16</v>
      </c>
      <c r="L112" s="31"/>
    </row>
    <row r="113" spans="2:12" s="1" customFormat="1" ht="26.25" customHeight="1">
      <c r="B113" s="31"/>
      <c r="E113" s="239" t="str">
        <f>E7</f>
        <v>VÝMĚNA ROZVODŮ ZTI, čp.1615 a 1616, Purkyňova ul., 288 02 Nymburk</v>
      </c>
      <c r="F113" s="240"/>
      <c r="G113" s="240"/>
      <c r="H113" s="240"/>
      <c r="L113" s="31"/>
    </row>
    <row r="114" spans="2:12" s="1" customFormat="1" ht="12" customHeight="1">
      <c r="B114" s="31"/>
      <c r="C114" s="26" t="s">
        <v>95</v>
      </c>
      <c r="L114" s="31"/>
    </row>
    <row r="115" spans="2:12" s="1" customFormat="1" ht="16.5" customHeight="1">
      <c r="B115" s="31"/>
      <c r="E115" s="204" t="str">
        <f>E9</f>
        <v xml:space="preserve">03 - ZTI pro objekt č.p.1615 a 1616 </v>
      </c>
      <c r="F115" s="238"/>
      <c r="G115" s="238"/>
      <c r="H115" s="238"/>
      <c r="L115" s="31"/>
    </row>
    <row r="116" spans="2:12" s="1" customFormat="1" ht="6.95" customHeight="1">
      <c r="B116" s="31"/>
      <c r="L116" s="31"/>
    </row>
    <row r="117" spans="2:12" s="1" customFormat="1" ht="12" customHeight="1">
      <c r="B117" s="31"/>
      <c r="C117" s="26" t="s">
        <v>20</v>
      </c>
      <c r="F117" s="24" t="str">
        <f>F12</f>
        <v>Purkyňova ul., 288 02 Nymburk</v>
      </c>
      <c r="I117" s="26" t="s">
        <v>22</v>
      </c>
      <c r="J117" s="50" t="str">
        <f>IF(J12="","",J12)</f>
        <v>13. 12. 2021</v>
      </c>
      <c r="L117" s="31"/>
    </row>
    <row r="118" spans="2:12" s="1" customFormat="1" ht="6.95" customHeight="1">
      <c r="B118" s="31"/>
      <c r="L118" s="31"/>
    </row>
    <row r="119" spans="2:12" s="1" customFormat="1" ht="40.15" customHeight="1">
      <c r="B119" s="31"/>
      <c r="C119" s="26" t="s">
        <v>24</v>
      </c>
      <c r="F119" s="24" t="str">
        <f>E15</f>
        <v xml:space="preserve"> </v>
      </c>
      <c r="I119" s="26" t="s">
        <v>30</v>
      </c>
      <c r="J119" s="29" t="str">
        <f>E21</f>
        <v>UBIQUIST VS sdružení,Jaromírova 67, Praha 2-Nusle</v>
      </c>
      <c r="L119" s="31"/>
    </row>
    <row r="120" spans="2:12" s="1" customFormat="1" ht="15.2" customHeight="1">
      <c r="B120" s="31"/>
      <c r="C120" s="26" t="s">
        <v>28</v>
      </c>
      <c r="F120" s="24" t="str">
        <f>IF(E18="","",E18)</f>
        <v>Vyplň údaj</v>
      </c>
      <c r="I120" s="26" t="s">
        <v>34</v>
      </c>
      <c r="J120" s="29" t="str">
        <f>E24</f>
        <v>Hana Pejšová</v>
      </c>
      <c r="L120" s="31"/>
    </row>
    <row r="121" spans="2:12" s="1" customFormat="1" ht="10.35" customHeight="1">
      <c r="B121" s="31"/>
      <c r="L121" s="31"/>
    </row>
    <row r="122" spans="2:20" s="10" customFormat="1" ht="29.25" customHeight="1">
      <c r="B122" s="111"/>
      <c r="C122" s="112" t="s">
        <v>120</v>
      </c>
      <c r="D122" s="113" t="s">
        <v>63</v>
      </c>
      <c r="E122" s="113" t="s">
        <v>59</v>
      </c>
      <c r="F122" s="113" t="s">
        <v>60</v>
      </c>
      <c r="G122" s="113" t="s">
        <v>121</v>
      </c>
      <c r="H122" s="113" t="s">
        <v>122</v>
      </c>
      <c r="I122" s="113" t="s">
        <v>123</v>
      </c>
      <c r="J122" s="113" t="s">
        <v>99</v>
      </c>
      <c r="K122" s="114" t="s">
        <v>124</v>
      </c>
      <c r="L122" s="111"/>
      <c r="M122" s="56" t="s">
        <v>1</v>
      </c>
      <c r="N122" s="57" t="s">
        <v>42</v>
      </c>
      <c r="O122" s="57" t="s">
        <v>125</v>
      </c>
      <c r="P122" s="57" t="s">
        <v>126</v>
      </c>
      <c r="Q122" s="57" t="s">
        <v>127</v>
      </c>
      <c r="R122" s="57" t="s">
        <v>128</v>
      </c>
      <c r="S122" s="57" t="s">
        <v>129</v>
      </c>
      <c r="T122" s="58" t="s">
        <v>130</v>
      </c>
    </row>
    <row r="123" spans="2:63" s="1" customFormat="1" ht="22.9" customHeight="1">
      <c r="B123" s="31"/>
      <c r="C123" s="61" t="s">
        <v>131</v>
      </c>
      <c r="J123" s="115">
        <f>BK123</f>
        <v>0</v>
      </c>
      <c r="L123" s="31"/>
      <c r="M123" s="59"/>
      <c r="N123" s="51"/>
      <c r="O123" s="51"/>
      <c r="P123" s="116">
        <f>P124+P127</f>
        <v>0</v>
      </c>
      <c r="Q123" s="51"/>
      <c r="R123" s="116">
        <f>R124+R127</f>
        <v>0.01764</v>
      </c>
      <c r="S123" s="51"/>
      <c r="T123" s="117">
        <f>T124+T127</f>
        <v>0</v>
      </c>
      <c r="AT123" s="16" t="s">
        <v>77</v>
      </c>
      <c r="AU123" s="16" t="s">
        <v>101</v>
      </c>
      <c r="BK123" s="118">
        <f>BK124+BK127</f>
        <v>0</v>
      </c>
    </row>
    <row r="124" spans="2:63" s="11" customFormat="1" ht="25.9" customHeight="1">
      <c r="B124" s="119"/>
      <c r="D124" s="120" t="s">
        <v>77</v>
      </c>
      <c r="E124" s="121" t="s">
        <v>285</v>
      </c>
      <c r="F124" s="121" t="s">
        <v>286</v>
      </c>
      <c r="I124" s="122"/>
      <c r="J124" s="123">
        <f>BK124</f>
        <v>0</v>
      </c>
      <c r="L124" s="119"/>
      <c r="M124" s="124"/>
      <c r="P124" s="125">
        <f>P125</f>
        <v>0</v>
      </c>
      <c r="R124" s="125">
        <f>R125</f>
        <v>0.01764</v>
      </c>
      <c r="T124" s="126">
        <f>T125</f>
        <v>0</v>
      </c>
      <c r="AR124" s="120" t="s">
        <v>143</v>
      </c>
      <c r="AT124" s="127" t="s">
        <v>77</v>
      </c>
      <c r="AU124" s="127" t="s">
        <v>78</v>
      </c>
      <c r="AY124" s="120" t="s">
        <v>134</v>
      </c>
      <c r="BK124" s="128">
        <f>BK125</f>
        <v>0</v>
      </c>
    </row>
    <row r="125" spans="2:63" s="11" customFormat="1" ht="22.9" customHeight="1">
      <c r="B125" s="119"/>
      <c r="D125" s="120" t="s">
        <v>77</v>
      </c>
      <c r="E125" s="129" t="s">
        <v>501</v>
      </c>
      <c r="F125" s="129" t="s">
        <v>502</v>
      </c>
      <c r="I125" s="122"/>
      <c r="J125" s="130">
        <f>BK125</f>
        <v>0</v>
      </c>
      <c r="L125" s="119"/>
      <c r="M125" s="124"/>
      <c r="P125" s="125">
        <f>P126</f>
        <v>0</v>
      </c>
      <c r="R125" s="125">
        <f>R126</f>
        <v>0.01764</v>
      </c>
      <c r="T125" s="126">
        <f>T126</f>
        <v>0</v>
      </c>
      <c r="AR125" s="120" t="s">
        <v>143</v>
      </c>
      <c r="AT125" s="127" t="s">
        <v>77</v>
      </c>
      <c r="AU125" s="127" t="s">
        <v>86</v>
      </c>
      <c r="AY125" s="120" t="s">
        <v>134</v>
      </c>
      <c r="BK125" s="128">
        <f>BK126</f>
        <v>0</v>
      </c>
    </row>
    <row r="126" spans="2:65" s="1" customFormat="1" ht="16.5" customHeight="1">
      <c r="B126" s="31"/>
      <c r="C126" s="131" t="s">
        <v>86</v>
      </c>
      <c r="D126" s="131" t="s">
        <v>137</v>
      </c>
      <c r="E126" s="132" t="s">
        <v>503</v>
      </c>
      <c r="F126" s="133" t="s">
        <v>504</v>
      </c>
      <c r="G126" s="134" t="s">
        <v>1</v>
      </c>
      <c r="H126" s="135">
        <v>1</v>
      </c>
      <c r="I126" s="136">
        <f>ZTI!G17</f>
        <v>0</v>
      </c>
      <c r="J126" s="137">
        <f>ROUND(I126*H126,2)</f>
        <v>0</v>
      </c>
      <c r="K126" s="133" t="s">
        <v>1</v>
      </c>
      <c r="L126" s="31"/>
      <c r="M126" s="138" t="s">
        <v>1</v>
      </c>
      <c r="N126" s="139" t="s">
        <v>44</v>
      </c>
      <c r="P126" s="140">
        <f>O126*H126</f>
        <v>0</v>
      </c>
      <c r="Q126" s="140">
        <v>0.01764</v>
      </c>
      <c r="R126" s="140">
        <f>Q126*H126</f>
        <v>0.01764</v>
      </c>
      <c r="S126" s="140">
        <v>0</v>
      </c>
      <c r="T126" s="141">
        <f>S126*H126</f>
        <v>0</v>
      </c>
      <c r="AR126" s="142" t="s">
        <v>250</v>
      </c>
      <c r="AT126" s="142" t="s">
        <v>137</v>
      </c>
      <c r="AU126" s="142" t="s">
        <v>143</v>
      </c>
      <c r="AY126" s="16" t="s">
        <v>134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6" t="s">
        <v>143</v>
      </c>
      <c r="BK126" s="143">
        <f>ROUND(I126*H126,2)</f>
        <v>0</v>
      </c>
      <c r="BL126" s="16" t="s">
        <v>250</v>
      </c>
      <c r="BM126" s="142" t="s">
        <v>505</v>
      </c>
    </row>
    <row r="127" spans="2:63" s="11" customFormat="1" ht="25.9" customHeight="1">
      <c r="B127" s="119"/>
      <c r="D127" s="120" t="s">
        <v>77</v>
      </c>
      <c r="E127" s="121" t="s">
        <v>474</v>
      </c>
      <c r="F127" s="121" t="s">
        <v>475</v>
      </c>
      <c r="I127" s="122"/>
      <c r="J127" s="123">
        <f>BK127</f>
        <v>0</v>
      </c>
      <c r="L127" s="119"/>
      <c r="M127" s="124"/>
      <c r="P127" s="125">
        <f>P128+P130+P132+P134</f>
        <v>0</v>
      </c>
      <c r="R127" s="125">
        <f>R128+R130+R132+R134</f>
        <v>0</v>
      </c>
      <c r="T127" s="126">
        <f>T128+T130+T132+T134</f>
        <v>0</v>
      </c>
      <c r="AR127" s="120" t="s">
        <v>177</v>
      </c>
      <c r="AT127" s="127" t="s">
        <v>77</v>
      </c>
      <c r="AU127" s="127" t="s">
        <v>78</v>
      </c>
      <c r="AY127" s="120" t="s">
        <v>134</v>
      </c>
      <c r="BK127" s="128">
        <f>BK128+BK130+BK132+BK134</f>
        <v>0</v>
      </c>
    </row>
    <row r="128" spans="2:63" s="11" customFormat="1" ht="22.9" customHeight="1">
      <c r="B128" s="119"/>
      <c r="D128" s="120" t="s">
        <v>77</v>
      </c>
      <c r="E128" s="129" t="s">
        <v>476</v>
      </c>
      <c r="F128" s="129" t="s">
        <v>477</v>
      </c>
      <c r="I128" s="122"/>
      <c r="J128" s="130">
        <f>BK128</f>
        <v>0</v>
      </c>
      <c r="L128" s="119"/>
      <c r="M128" s="124"/>
      <c r="P128" s="125">
        <f>P129</f>
        <v>0</v>
      </c>
      <c r="R128" s="125">
        <f>R129</f>
        <v>0</v>
      </c>
      <c r="T128" s="126">
        <f>T129</f>
        <v>0</v>
      </c>
      <c r="AR128" s="120" t="s">
        <v>177</v>
      </c>
      <c r="AT128" s="127" t="s">
        <v>77</v>
      </c>
      <c r="AU128" s="127" t="s">
        <v>86</v>
      </c>
      <c r="AY128" s="120" t="s">
        <v>134</v>
      </c>
      <c r="BK128" s="128">
        <f>BK129</f>
        <v>0</v>
      </c>
    </row>
    <row r="129" spans="2:65" s="1" customFormat="1" ht="16.5" customHeight="1">
      <c r="B129" s="31"/>
      <c r="C129" s="131" t="s">
        <v>143</v>
      </c>
      <c r="D129" s="131" t="s">
        <v>137</v>
      </c>
      <c r="E129" s="132" t="s">
        <v>479</v>
      </c>
      <c r="F129" s="133" t="s">
        <v>477</v>
      </c>
      <c r="G129" s="134" t="s">
        <v>306</v>
      </c>
      <c r="H129" s="165"/>
      <c r="I129" s="136"/>
      <c r="J129" s="137">
        <f>ROUND(I129*H129,2)</f>
        <v>0</v>
      </c>
      <c r="K129" s="133" t="s">
        <v>141</v>
      </c>
      <c r="L129" s="31"/>
      <c r="M129" s="138" t="s">
        <v>1</v>
      </c>
      <c r="N129" s="139" t="s">
        <v>44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480</v>
      </c>
      <c r="AT129" s="142" t="s">
        <v>137</v>
      </c>
      <c r="AU129" s="142" t="s">
        <v>143</v>
      </c>
      <c r="AY129" s="16" t="s">
        <v>134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6" t="s">
        <v>143</v>
      </c>
      <c r="BK129" s="143">
        <f>ROUND(I129*H129,2)</f>
        <v>0</v>
      </c>
      <c r="BL129" s="16" t="s">
        <v>480</v>
      </c>
      <c r="BM129" s="142" t="s">
        <v>506</v>
      </c>
    </row>
    <row r="130" spans="2:63" s="11" customFormat="1" ht="22.9" customHeight="1">
      <c r="B130" s="119"/>
      <c r="D130" s="120" t="s">
        <v>77</v>
      </c>
      <c r="E130" s="129" t="s">
        <v>482</v>
      </c>
      <c r="F130" s="129" t="s">
        <v>483</v>
      </c>
      <c r="I130" s="122"/>
      <c r="J130" s="130">
        <f>BK130</f>
        <v>0</v>
      </c>
      <c r="L130" s="119"/>
      <c r="M130" s="124"/>
      <c r="P130" s="125">
        <f>P131</f>
        <v>0</v>
      </c>
      <c r="R130" s="125">
        <f>R131</f>
        <v>0</v>
      </c>
      <c r="T130" s="126">
        <f>T131</f>
        <v>0</v>
      </c>
      <c r="AR130" s="120" t="s">
        <v>177</v>
      </c>
      <c r="AT130" s="127" t="s">
        <v>77</v>
      </c>
      <c r="AU130" s="127" t="s">
        <v>86</v>
      </c>
      <c r="AY130" s="120" t="s">
        <v>134</v>
      </c>
      <c r="BK130" s="128">
        <f>BK131</f>
        <v>0</v>
      </c>
    </row>
    <row r="131" spans="2:65" s="1" customFormat="1" ht="16.5" customHeight="1">
      <c r="B131" s="31"/>
      <c r="C131" s="131" t="s">
        <v>135</v>
      </c>
      <c r="D131" s="131" t="s">
        <v>137</v>
      </c>
      <c r="E131" s="132" t="s">
        <v>485</v>
      </c>
      <c r="F131" s="133" t="s">
        <v>486</v>
      </c>
      <c r="G131" s="134" t="s">
        <v>306</v>
      </c>
      <c r="H131" s="165"/>
      <c r="I131" s="136"/>
      <c r="J131" s="137">
        <f>ROUND(I131*H131,2)</f>
        <v>0</v>
      </c>
      <c r="K131" s="133" t="s">
        <v>141</v>
      </c>
      <c r="L131" s="31"/>
      <c r="M131" s="138" t="s">
        <v>1</v>
      </c>
      <c r="N131" s="139" t="s">
        <v>44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480</v>
      </c>
      <c r="AT131" s="142" t="s">
        <v>137</v>
      </c>
      <c r="AU131" s="142" t="s">
        <v>143</v>
      </c>
      <c r="AY131" s="16" t="s">
        <v>134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6" t="s">
        <v>143</v>
      </c>
      <c r="BK131" s="143">
        <f>ROUND(I131*H131,2)</f>
        <v>0</v>
      </c>
      <c r="BL131" s="16" t="s">
        <v>480</v>
      </c>
      <c r="BM131" s="142" t="s">
        <v>507</v>
      </c>
    </row>
    <row r="132" spans="2:63" s="11" customFormat="1" ht="22.9" customHeight="1">
      <c r="B132" s="119"/>
      <c r="D132" s="120" t="s">
        <v>77</v>
      </c>
      <c r="E132" s="129" t="s">
        <v>488</v>
      </c>
      <c r="F132" s="129" t="s">
        <v>489</v>
      </c>
      <c r="I132" s="122"/>
      <c r="J132" s="130">
        <f>BK132</f>
        <v>0</v>
      </c>
      <c r="L132" s="119"/>
      <c r="M132" s="124"/>
      <c r="P132" s="125">
        <f>P133</f>
        <v>0</v>
      </c>
      <c r="R132" s="125">
        <f>R133</f>
        <v>0</v>
      </c>
      <c r="T132" s="126">
        <f>T133</f>
        <v>0</v>
      </c>
      <c r="AR132" s="120" t="s">
        <v>177</v>
      </c>
      <c r="AT132" s="127" t="s">
        <v>77</v>
      </c>
      <c r="AU132" s="127" t="s">
        <v>86</v>
      </c>
      <c r="AY132" s="120" t="s">
        <v>134</v>
      </c>
      <c r="BK132" s="128">
        <f>BK133</f>
        <v>0</v>
      </c>
    </row>
    <row r="133" spans="2:65" s="1" customFormat="1" ht="16.5" customHeight="1">
      <c r="B133" s="31"/>
      <c r="C133" s="131" t="s">
        <v>142</v>
      </c>
      <c r="D133" s="131" t="s">
        <v>137</v>
      </c>
      <c r="E133" s="132" t="s">
        <v>491</v>
      </c>
      <c r="F133" s="133" t="s">
        <v>489</v>
      </c>
      <c r="G133" s="134" t="s">
        <v>306</v>
      </c>
      <c r="H133" s="165"/>
      <c r="I133" s="136"/>
      <c r="J133" s="137">
        <f>ROUND(I133*H133,2)</f>
        <v>0</v>
      </c>
      <c r="K133" s="133" t="s">
        <v>141</v>
      </c>
      <c r="L133" s="31"/>
      <c r="M133" s="138" t="s">
        <v>1</v>
      </c>
      <c r="N133" s="139" t="s">
        <v>44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480</v>
      </c>
      <c r="AT133" s="142" t="s">
        <v>137</v>
      </c>
      <c r="AU133" s="142" t="s">
        <v>143</v>
      </c>
      <c r="AY133" s="16" t="s">
        <v>134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6" t="s">
        <v>143</v>
      </c>
      <c r="BK133" s="143">
        <f>ROUND(I133*H133,2)</f>
        <v>0</v>
      </c>
      <c r="BL133" s="16" t="s">
        <v>480</v>
      </c>
      <c r="BM133" s="142" t="s">
        <v>508</v>
      </c>
    </row>
    <row r="134" spans="2:63" s="11" customFormat="1" ht="22.9" customHeight="1">
      <c r="B134" s="119"/>
      <c r="D134" s="120" t="s">
        <v>77</v>
      </c>
      <c r="E134" s="129" t="s">
        <v>493</v>
      </c>
      <c r="F134" s="129" t="s">
        <v>494</v>
      </c>
      <c r="I134" s="122"/>
      <c r="J134" s="130">
        <f>BK134</f>
        <v>0</v>
      </c>
      <c r="L134" s="119"/>
      <c r="M134" s="124"/>
      <c r="P134" s="125">
        <f>P135</f>
        <v>0</v>
      </c>
      <c r="R134" s="125">
        <f>R135</f>
        <v>0</v>
      </c>
      <c r="T134" s="126">
        <f>T135</f>
        <v>0</v>
      </c>
      <c r="AR134" s="120" t="s">
        <v>177</v>
      </c>
      <c r="AT134" s="127" t="s">
        <v>77</v>
      </c>
      <c r="AU134" s="127" t="s">
        <v>86</v>
      </c>
      <c r="AY134" s="120" t="s">
        <v>134</v>
      </c>
      <c r="BK134" s="128">
        <f>BK135</f>
        <v>0</v>
      </c>
    </row>
    <row r="135" spans="2:65" s="1" customFormat="1" ht="16.5" customHeight="1">
      <c r="B135" s="31"/>
      <c r="C135" s="131" t="s">
        <v>177</v>
      </c>
      <c r="D135" s="131" t="s">
        <v>137</v>
      </c>
      <c r="E135" s="132" t="s">
        <v>496</v>
      </c>
      <c r="F135" s="133" t="s">
        <v>494</v>
      </c>
      <c r="G135" s="134" t="s">
        <v>306</v>
      </c>
      <c r="H135" s="165"/>
      <c r="I135" s="136"/>
      <c r="J135" s="137">
        <f>ROUND(I135*H135,2)</f>
        <v>0</v>
      </c>
      <c r="K135" s="133" t="s">
        <v>141</v>
      </c>
      <c r="L135" s="31"/>
      <c r="M135" s="176" t="s">
        <v>1</v>
      </c>
      <c r="N135" s="177" t="s">
        <v>44</v>
      </c>
      <c r="O135" s="178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AR135" s="142" t="s">
        <v>480</v>
      </c>
      <c r="AT135" s="142" t="s">
        <v>137</v>
      </c>
      <c r="AU135" s="142" t="s">
        <v>143</v>
      </c>
      <c r="AY135" s="16" t="s">
        <v>134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143</v>
      </c>
      <c r="BK135" s="143">
        <f>ROUND(I135*H135,2)</f>
        <v>0</v>
      </c>
      <c r="BL135" s="16" t="s">
        <v>480</v>
      </c>
      <c r="BM135" s="142" t="s">
        <v>509</v>
      </c>
    </row>
    <row r="136" spans="2:12" s="1" customFormat="1" ht="6.95" customHeight="1"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31"/>
    </row>
  </sheetData>
  <sheetProtection algorithmName="SHA-512" hashValue="ujbG3TIT+uxYo+OScv38tBK1Sdx6CCY16etSEwqqbmUk3WkHaSY8twHLbapTizH5PVL36/7aCeNt71PgHk5YfQ==" saltValue="WpKMnqB4xiF65snUznXOttARFvspKMLxogrzOZmnsBGDKgKE621YXh/OjnedRjpWOjdBVWUzCBq5pb1hWa2n0Q==" spinCount="100000" sheet="1" objects="1" scenarios="1" formatColumns="0" formatRows="0" autoFilter="0"/>
  <autoFilter ref="C122:K135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130"/>
  <sheetViews>
    <sheetView tabSelected="1" workbookViewId="0" topLeftCell="A1">
      <selection activeCell="F16" sqref="F16"/>
    </sheetView>
  </sheetViews>
  <sheetFormatPr defaultColWidth="9.140625" defaultRowHeight="12"/>
  <cols>
    <col min="1" max="1" width="10.7109375" style="184" customWidth="1"/>
    <col min="2" max="2" width="20.421875" style="184" customWidth="1"/>
    <col min="3" max="3" width="102.421875" style="184" customWidth="1"/>
    <col min="4" max="4" width="11.00390625" style="184" customWidth="1"/>
    <col min="5" max="5" width="11.28125" style="184" customWidth="1"/>
    <col min="6" max="6" width="21.7109375" style="191" customWidth="1"/>
    <col min="7" max="7" width="22.7109375" style="181" customWidth="1"/>
    <col min="8" max="253" width="10.7109375" style="181" customWidth="1"/>
    <col min="254" max="255" width="9.28125" style="181" customWidth="1"/>
    <col min="256" max="256" width="10.7109375" style="181" customWidth="1"/>
    <col min="257" max="257" width="20.421875" style="181" customWidth="1"/>
    <col min="258" max="258" width="102.421875" style="181" customWidth="1"/>
    <col min="259" max="259" width="11.00390625" style="181" customWidth="1"/>
    <col min="260" max="260" width="11.28125" style="181" customWidth="1"/>
    <col min="261" max="261" width="9.140625" style="181" hidden="1" customWidth="1"/>
    <col min="262" max="262" width="21.7109375" style="181" customWidth="1"/>
    <col min="263" max="263" width="22.7109375" style="181" customWidth="1"/>
    <col min="264" max="509" width="10.7109375" style="181" customWidth="1"/>
    <col min="510" max="511" width="9.28125" style="181" customWidth="1"/>
    <col min="512" max="512" width="10.7109375" style="181" customWidth="1"/>
    <col min="513" max="513" width="20.421875" style="181" customWidth="1"/>
    <col min="514" max="514" width="102.421875" style="181" customWidth="1"/>
    <col min="515" max="515" width="11.00390625" style="181" customWidth="1"/>
    <col min="516" max="516" width="11.28125" style="181" customWidth="1"/>
    <col min="517" max="517" width="9.140625" style="181" hidden="1" customWidth="1"/>
    <col min="518" max="518" width="21.7109375" style="181" customWidth="1"/>
    <col min="519" max="519" width="22.7109375" style="181" customWidth="1"/>
    <col min="520" max="765" width="10.7109375" style="181" customWidth="1"/>
    <col min="766" max="767" width="9.28125" style="181" customWidth="1"/>
    <col min="768" max="768" width="10.7109375" style="181" customWidth="1"/>
    <col min="769" max="769" width="20.421875" style="181" customWidth="1"/>
    <col min="770" max="770" width="102.421875" style="181" customWidth="1"/>
    <col min="771" max="771" width="11.00390625" style="181" customWidth="1"/>
    <col min="772" max="772" width="11.28125" style="181" customWidth="1"/>
    <col min="773" max="773" width="9.140625" style="181" hidden="1" customWidth="1"/>
    <col min="774" max="774" width="21.7109375" style="181" customWidth="1"/>
    <col min="775" max="775" width="22.7109375" style="181" customWidth="1"/>
    <col min="776" max="1021" width="10.7109375" style="181" customWidth="1"/>
    <col min="1022" max="1023" width="9.28125" style="181" customWidth="1"/>
    <col min="1024" max="1024" width="10.7109375" style="181" customWidth="1"/>
    <col min="1025" max="1025" width="20.421875" style="181" customWidth="1"/>
    <col min="1026" max="1026" width="102.421875" style="181" customWidth="1"/>
    <col min="1027" max="1027" width="11.00390625" style="181" customWidth="1"/>
    <col min="1028" max="1028" width="11.28125" style="181" customWidth="1"/>
    <col min="1029" max="1029" width="9.140625" style="181" hidden="1" customWidth="1"/>
    <col min="1030" max="1030" width="21.7109375" style="181" customWidth="1"/>
    <col min="1031" max="1031" width="22.7109375" style="181" customWidth="1"/>
    <col min="1032" max="1277" width="10.7109375" style="181" customWidth="1"/>
    <col min="1278" max="1279" width="9.28125" style="181" customWidth="1"/>
    <col min="1280" max="1280" width="10.7109375" style="181" customWidth="1"/>
    <col min="1281" max="1281" width="20.421875" style="181" customWidth="1"/>
    <col min="1282" max="1282" width="102.421875" style="181" customWidth="1"/>
    <col min="1283" max="1283" width="11.00390625" style="181" customWidth="1"/>
    <col min="1284" max="1284" width="11.28125" style="181" customWidth="1"/>
    <col min="1285" max="1285" width="9.140625" style="181" hidden="1" customWidth="1"/>
    <col min="1286" max="1286" width="21.7109375" style="181" customWidth="1"/>
    <col min="1287" max="1287" width="22.7109375" style="181" customWidth="1"/>
    <col min="1288" max="1533" width="10.7109375" style="181" customWidth="1"/>
    <col min="1534" max="1535" width="9.28125" style="181" customWidth="1"/>
    <col min="1536" max="1536" width="10.7109375" style="181" customWidth="1"/>
    <col min="1537" max="1537" width="20.421875" style="181" customWidth="1"/>
    <col min="1538" max="1538" width="102.421875" style="181" customWidth="1"/>
    <col min="1539" max="1539" width="11.00390625" style="181" customWidth="1"/>
    <col min="1540" max="1540" width="11.28125" style="181" customWidth="1"/>
    <col min="1541" max="1541" width="9.140625" style="181" hidden="1" customWidth="1"/>
    <col min="1542" max="1542" width="21.7109375" style="181" customWidth="1"/>
    <col min="1543" max="1543" width="22.7109375" style="181" customWidth="1"/>
    <col min="1544" max="1789" width="10.7109375" style="181" customWidth="1"/>
    <col min="1790" max="1791" width="9.28125" style="181" customWidth="1"/>
    <col min="1792" max="1792" width="10.7109375" style="181" customWidth="1"/>
    <col min="1793" max="1793" width="20.421875" style="181" customWidth="1"/>
    <col min="1794" max="1794" width="102.421875" style="181" customWidth="1"/>
    <col min="1795" max="1795" width="11.00390625" style="181" customWidth="1"/>
    <col min="1796" max="1796" width="11.28125" style="181" customWidth="1"/>
    <col min="1797" max="1797" width="9.140625" style="181" hidden="1" customWidth="1"/>
    <col min="1798" max="1798" width="21.7109375" style="181" customWidth="1"/>
    <col min="1799" max="1799" width="22.7109375" style="181" customWidth="1"/>
    <col min="1800" max="2045" width="10.7109375" style="181" customWidth="1"/>
    <col min="2046" max="2047" width="9.28125" style="181" customWidth="1"/>
    <col min="2048" max="2048" width="10.7109375" style="181" customWidth="1"/>
    <col min="2049" max="2049" width="20.421875" style="181" customWidth="1"/>
    <col min="2050" max="2050" width="102.421875" style="181" customWidth="1"/>
    <col min="2051" max="2051" width="11.00390625" style="181" customWidth="1"/>
    <col min="2052" max="2052" width="11.28125" style="181" customWidth="1"/>
    <col min="2053" max="2053" width="9.140625" style="181" hidden="1" customWidth="1"/>
    <col min="2054" max="2054" width="21.7109375" style="181" customWidth="1"/>
    <col min="2055" max="2055" width="22.7109375" style="181" customWidth="1"/>
    <col min="2056" max="2301" width="10.7109375" style="181" customWidth="1"/>
    <col min="2302" max="2303" width="9.28125" style="181" customWidth="1"/>
    <col min="2304" max="2304" width="10.7109375" style="181" customWidth="1"/>
    <col min="2305" max="2305" width="20.421875" style="181" customWidth="1"/>
    <col min="2306" max="2306" width="102.421875" style="181" customWidth="1"/>
    <col min="2307" max="2307" width="11.00390625" style="181" customWidth="1"/>
    <col min="2308" max="2308" width="11.28125" style="181" customWidth="1"/>
    <col min="2309" max="2309" width="9.140625" style="181" hidden="1" customWidth="1"/>
    <col min="2310" max="2310" width="21.7109375" style="181" customWidth="1"/>
    <col min="2311" max="2311" width="22.7109375" style="181" customWidth="1"/>
    <col min="2312" max="2557" width="10.7109375" style="181" customWidth="1"/>
    <col min="2558" max="2559" width="9.28125" style="181" customWidth="1"/>
    <col min="2560" max="2560" width="10.7109375" style="181" customWidth="1"/>
    <col min="2561" max="2561" width="20.421875" style="181" customWidth="1"/>
    <col min="2562" max="2562" width="102.421875" style="181" customWidth="1"/>
    <col min="2563" max="2563" width="11.00390625" style="181" customWidth="1"/>
    <col min="2564" max="2564" width="11.28125" style="181" customWidth="1"/>
    <col min="2565" max="2565" width="9.140625" style="181" hidden="1" customWidth="1"/>
    <col min="2566" max="2566" width="21.7109375" style="181" customWidth="1"/>
    <col min="2567" max="2567" width="22.7109375" style="181" customWidth="1"/>
    <col min="2568" max="2813" width="10.7109375" style="181" customWidth="1"/>
    <col min="2814" max="2815" width="9.28125" style="181" customWidth="1"/>
    <col min="2816" max="2816" width="10.7109375" style="181" customWidth="1"/>
    <col min="2817" max="2817" width="20.421875" style="181" customWidth="1"/>
    <col min="2818" max="2818" width="102.421875" style="181" customWidth="1"/>
    <col min="2819" max="2819" width="11.00390625" style="181" customWidth="1"/>
    <col min="2820" max="2820" width="11.28125" style="181" customWidth="1"/>
    <col min="2821" max="2821" width="9.140625" style="181" hidden="1" customWidth="1"/>
    <col min="2822" max="2822" width="21.7109375" style="181" customWidth="1"/>
    <col min="2823" max="2823" width="22.7109375" style="181" customWidth="1"/>
    <col min="2824" max="3069" width="10.7109375" style="181" customWidth="1"/>
    <col min="3070" max="3071" width="9.28125" style="181" customWidth="1"/>
    <col min="3072" max="3072" width="10.7109375" style="181" customWidth="1"/>
    <col min="3073" max="3073" width="20.421875" style="181" customWidth="1"/>
    <col min="3074" max="3074" width="102.421875" style="181" customWidth="1"/>
    <col min="3075" max="3075" width="11.00390625" style="181" customWidth="1"/>
    <col min="3076" max="3076" width="11.28125" style="181" customWidth="1"/>
    <col min="3077" max="3077" width="9.140625" style="181" hidden="1" customWidth="1"/>
    <col min="3078" max="3078" width="21.7109375" style="181" customWidth="1"/>
    <col min="3079" max="3079" width="22.7109375" style="181" customWidth="1"/>
    <col min="3080" max="3325" width="10.7109375" style="181" customWidth="1"/>
    <col min="3326" max="3327" width="9.28125" style="181" customWidth="1"/>
    <col min="3328" max="3328" width="10.7109375" style="181" customWidth="1"/>
    <col min="3329" max="3329" width="20.421875" style="181" customWidth="1"/>
    <col min="3330" max="3330" width="102.421875" style="181" customWidth="1"/>
    <col min="3331" max="3331" width="11.00390625" style="181" customWidth="1"/>
    <col min="3332" max="3332" width="11.28125" style="181" customWidth="1"/>
    <col min="3333" max="3333" width="9.140625" style="181" hidden="1" customWidth="1"/>
    <col min="3334" max="3334" width="21.7109375" style="181" customWidth="1"/>
    <col min="3335" max="3335" width="22.7109375" style="181" customWidth="1"/>
    <col min="3336" max="3581" width="10.7109375" style="181" customWidth="1"/>
    <col min="3582" max="3583" width="9.28125" style="181" customWidth="1"/>
    <col min="3584" max="3584" width="10.7109375" style="181" customWidth="1"/>
    <col min="3585" max="3585" width="20.421875" style="181" customWidth="1"/>
    <col min="3586" max="3586" width="102.421875" style="181" customWidth="1"/>
    <col min="3587" max="3587" width="11.00390625" style="181" customWidth="1"/>
    <col min="3588" max="3588" width="11.28125" style="181" customWidth="1"/>
    <col min="3589" max="3589" width="9.140625" style="181" hidden="1" customWidth="1"/>
    <col min="3590" max="3590" width="21.7109375" style="181" customWidth="1"/>
    <col min="3591" max="3591" width="22.7109375" style="181" customWidth="1"/>
    <col min="3592" max="3837" width="10.7109375" style="181" customWidth="1"/>
    <col min="3838" max="3839" width="9.28125" style="181" customWidth="1"/>
    <col min="3840" max="3840" width="10.7109375" style="181" customWidth="1"/>
    <col min="3841" max="3841" width="20.421875" style="181" customWidth="1"/>
    <col min="3842" max="3842" width="102.421875" style="181" customWidth="1"/>
    <col min="3843" max="3843" width="11.00390625" style="181" customWidth="1"/>
    <col min="3844" max="3844" width="11.28125" style="181" customWidth="1"/>
    <col min="3845" max="3845" width="9.140625" style="181" hidden="1" customWidth="1"/>
    <col min="3846" max="3846" width="21.7109375" style="181" customWidth="1"/>
    <col min="3847" max="3847" width="22.7109375" style="181" customWidth="1"/>
    <col min="3848" max="4093" width="10.7109375" style="181" customWidth="1"/>
    <col min="4094" max="4095" width="9.28125" style="181" customWidth="1"/>
    <col min="4096" max="4096" width="10.7109375" style="181" customWidth="1"/>
    <col min="4097" max="4097" width="20.421875" style="181" customWidth="1"/>
    <col min="4098" max="4098" width="102.421875" style="181" customWidth="1"/>
    <col min="4099" max="4099" width="11.00390625" style="181" customWidth="1"/>
    <col min="4100" max="4100" width="11.28125" style="181" customWidth="1"/>
    <col min="4101" max="4101" width="9.140625" style="181" hidden="1" customWidth="1"/>
    <col min="4102" max="4102" width="21.7109375" style="181" customWidth="1"/>
    <col min="4103" max="4103" width="22.7109375" style="181" customWidth="1"/>
    <col min="4104" max="4349" width="10.7109375" style="181" customWidth="1"/>
    <col min="4350" max="4351" width="9.28125" style="181" customWidth="1"/>
    <col min="4352" max="4352" width="10.7109375" style="181" customWidth="1"/>
    <col min="4353" max="4353" width="20.421875" style="181" customWidth="1"/>
    <col min="4354" max="4354" width="102.421875" style="181" customWidth="1"/>
    <col min="4355" max="4355" width="11.00390625" style="181" customWidth="1"/>
    <col min="4356" max="4356" width="11.28125" style="181" customWidth="1"/>
    <col min="4357" max="4357" width="9.140625" style="181" hidden="1" customWidth="1"/>
    <col min="4358" max="4358" width="21.7109375" style="181" customWidth="1"/>
    <col min="4359" max="4359" width="22.7109375" style="181" customWidth="1"/>
    <col min="4360" max="4605" width="10.7109375" style="181" customWidth="1"/>
    <col min="4606" max="4607" width="9.28125" style="181" customWidth="1"/>
    <col min="4608" max="4608" width="10.7109375" style="181" customWidth="1"/>
    <col min="4609" max="4609" width="20.421875" style="181" customWidth="1"/>
    <col min="4610" max="4610" width="102.421875" style="181" customWidth="1"/>
    <col min="4611" max="4611" width="11.00390625" style="181" customWidth="1"/>
    <col min="4612" max="4612" width="11.28125" style="181" customWidth="1"/>
    <col min="4613" max="4613" width="9.140625" style="181" hidden="1" customWidth="1"/>
    <col min="4614" max="4614" width="21.7109375" style="181" customWidth="1"/>
    <col min="4615" max="4615" width="22.7109375" style="181" customWidth="1"/>
    <col min="4616" max="4861" width="10.7109375" style="181" customWidth="1"/>
    <col min="4862" max="4863" width="9.28125" style="181" customWidth="1"/>
    <col min="4864" max="4864" width="10.7109375" style="181" customWidth="1"/>
    <col min="4865" max="4865" width="20.421875" style="181" customWidth="1"/>
    <col min="4866" max="4866" width="102.421875" style="181" customWidth="1"/>
    <col min="4867" max="4867" width="11.00390625" style="181" customWidth="1"/>
    <col min="4868" max="4868" width="11.28125" style="181" customWidth="1"/>
    <col min="4869" max="4869" width="9.140625" style="181" hidden="1" customWidth="1"/>
    <col min="4870" max="4870" width="21.7109375" style="181" customWidth="1"/>
    <col min="4871" max="4871" width="22.7109375" style="181" customWidth="1"/>
    <col min="4872" max="5117" width="10.7109375" style="181" customWidth="1"/>
    <col min="5118" max="5119" width="9.28125" style="181" customWidth="1"/>
    <col min="5120" max="5120" width="10.7109375" style="181" customWidth="1"/>
    <col min="5121" max="5121" width="20.421875" style="181" customWidth="1"/>
    <col min="5122" max="5122" width="102.421875" style="181" customWidth="1"/>
    <col min="5123" max="5123" width="11.00390625" style="181" customWidth="1"/>
    <col min="5124" max="5124" width="11.28125" style="181" customWidth="1"/>
    <col min="5125" max="5125" width="9.140625" style="181" hidden="1" customWidth="1"/>
    <col min="5126" max="5126" width="21.7109375" style="181" customWidth="1"/>
    <col min="5127" max="5127" width="22.7109375" style="181" customWidth="1"/>
    <col min="5128" max="5373" width="10.7109375" style="181" customWidth="1"/>
    <col min="5374" max="5375" width="9.28125" style="181" customWidth="1"/>
    <col min="5376" max="5376" width="10.7109375" style="181" customWidth="1"/>
    <col min="5377" max="5377" width="20.421875" style="181" customWidth="1"/>
    <col min="5378" max="5378" width="102.421875" style="181" customWidth="1"/>
    <col min="5379" max="5379" width="11.00390625" style="181" customWidth="1"/>
    <col min="5380" max="5380" width="11.28125" style="181" customWidth="1"/>
    <col min="5381" max="5381" width="9.140625" style="181" hidden="1" customWidth="1"/>
    <col min="5382" max="5382" width="21.7109375" style="181" customWidth="1"/>
    <col min="5383" max="5383" width="22.7109375" style="181" customWidth="1"/>
    <col min="5384" max="5629" width="10.7109375" style="181" customWidth="1"/>
    <col min="5630" max="5631" width="9.28125" style="181" customWidth="1"/>
    <col min="5632" max="5632" width="10.7109375" style="181" customWidth="1"/>
    <col min="5633" max="5633" width="20.421875" style="181" customWidth="1"/>
    <col min="5634" max="5634" width="102.421875" style="181" customWidth="1"/>
    <col min="5635" max="5635" width="11.00390625" style="181" customWidth="1"/>
    <col min="5636" max="5636" width="11.28125" style="181" customWidth="1"/>
    <col min="5637" max="5637" width="9.140625" style="181" hidden="1" customWidth="1"/>
    <col min="5638" max="5638" width="21.7109375" style="181" customWidth="1"/>
    <col min="5639" max="5639" width="22.7109375" style="181" customWidth="1"/>
    <col min="5640" max="5885" width="10.7109375" style="181" customWidth="1"/>
    <col min="5886" max="5887" width="9.28125" style="181" customWidth="1"/>
    <col min="5888" max="5888" width="10.7109375" style="181" customWidth="1"/>
    <col min="5889" max="5889" width="20.421875" style="181" customWidth="1"/>
    <col min="5890" max="5890" width="102.421875" style="181" customWidth="1"/>
    <col min="5891" max="5891" width="11.00390625" style="181" customWidth="1"/>
    <col min="5892" max="5892" width="11.28125" style="181" customWidth="1"/>
    <col min="5893" max="5893" width="9.140625" style="181" hidden="1" customWidth="1"/>
    <col min="5894" max="5894" width="21.7109375" style="181" customWidth="1"/>
    <col min="5895" max="5895" width="22.7109375" style="181" customWidth="1"/>
    <col min="5896" max="6141" width="10.7109375" style="181" customWidth="1"/>
    <col min="6142" max="6143" width="9.28125" style="181" customWidth="1"/>
    <col min="6144" max="6144" width="10.7109375" style="181" customWidth="1"/>
    <col min="6145" max="6145" width="20.421875" style="181" customWidth="1"/>
    <col min="6146" max="6146" width="102.421875" style="181" customWidth="1"/>
    <col min="6147" max="6147" width="11.00390625" style="181" customWidth="1"/>
    <col min="6148" max="6148" width="11.28125" style="181" customWidth="1"/>
    <col min="6149" max="6149" width="9.140625" style="181" hidden="1" customWidth="1"/>
    <col min="6150" max="6150" width="21.7109375" style="181" customWidth="1"/>
    <col min="6151" max="6151" width="22.7109375" style="181" customWidth="1"/>
    <col min="6152" max="6397" width="10.7109375" style="181" customWidth="1"/>
    <col min="6398" max="6399" width="9.28125" style="181" customWidth="1"/>
    <col min="6400" max="6400" width="10.7109375" style="181" customWidth="1"/>
    <col min="6401" max="6401" width="20.421875" style="181" customWidth="1"/>
    <col min="6402" max="6402" width="102.421875" style="181" customWidth="1"/>
    <col min="6403" max="6403" width="11.00390625" style="181" customWidth="1"/>
    <col min="6404" max="6404" width="11.28125" style="181" customWidth="1"/>
    <col min="6405" max="6405" width="9.140625" style="181" hidden="1" customWidth="1"/>
    <col min="6406" max="6406" width="21.7109375" style="181" customWidth="1"/>
    <col min="6407" max="6407" width="22.7109375" style="181" customWidth="1"/>
    <col min="6408" max="6653" width="10.7109375" style="181" customWidth="1"/>
    <col min="6654" max="6655" width="9.28125" style="181" customWidth="1"/>
    <col min="6656" max="6656" width="10.7109375" style="181" customWidth="1"/>
    <col min="6657" max="6657" width="20.421875" style="181" customWidth="1"/>
    <col min="6658" max="6658" width="102.421875" style="181" customWidth="1"/>
    <col min="6659" max="6659" width="11.00390625" style="181" customWidth="1"/>
    <col min="6660" max="6660" width="11.28125" style="181" customWidth="1"/>
    <col min="6661" max="6661" width="9.140625" style="181" hidden="1" customWidth="1"/>
    <col min="6662" max="6662" width="21.7109375" style="181" customWidth="1"/>
    <col min="6663" max="6663" width="22.7109375" style="181" customWidth="1"/>
    <col min="6664" max="6909" width="10.7109375" style="181" customWidth="1"/>
    <col min="6910" max="6911" width="9.28125" style="181" customWidth="1"/>
    <col min="6912" max="6912" width="10.7109375" style="181" customWidth="1"/>
    <col min="6913" max="6913" width="20.421875" style="181" customWidth="1"/>
    <col min="6914" max="6914" width="102.421875" style="181" customWidth="1"/>
    <col min="6915" max="6915" width="11.00390625" style="181" customWidth="1"/>
    <col min="6916" max="6916" width="11.28125" style="181" customWidth="1"/>
    <col min="6917" max="6917" width="9.140625" style="181" hidden="1" customWidth="1"/>
    <col min="6918" max="6918" width="21.7109375" style="181" customWidth="1"/>
    <col min="6919" max="6919" width="22.7109375" style="181" customWidth="1"/>
    <col min="6920" max="7165" width="10.7109375" style="181" customWidth="1"/>
    <col min="7166" max="7167" width="9.28125" style="181" customWidth="1"/>
    <col min="7168" max="7168" width="10.7109375" style="181" customWidth="1"/>
    <col min="7169" max="7169" width="20.421875" style="181" customWidth="1"/>
    <col min="7170" max="7170" width="102.421875" style="181" customWidth="1"/>
    <col min="7171" max="7171" width="11.00390625" style="181" customWidth="1"/>
    <col min="7172" max="7172" width="11.28125" style="181" customWidth="1"/>
    <col min="7173" max="7173" width="9.140625" style="181" hidden="1" customWidth="1"/>
    <col min="7174" max="7174" width="21.7109375" style="181" customWidth="1"/>
    <col min="7175" max="7175" width="22.7109375" style="181" customWidth="1"/>
    <col min="7176" max="7421" width="10.7109375" style="181" customWidth="1"/>
    <col min="7422" max="7423" width="9.28125" style="181" customWidth="1"/>
    <col min="7424" max="7424" width="10.7109375" style="181" customWidth="1"/>
    <col min="7425" max="7425" width="20.421875" style="181" customWidth="1"/>
    <col min="7426" max="7426" width="102.421875" style="181" customWidth="1"/>
    <col min="7427" max="7427" width="11.00390625" style="181" customWidth="1"/>
    <col min="7428" max="7428" width="11.28125" style="181" customWidth="1"/>
    <col min="7429" max="7429" width="9.140625" style="181" hidden="1" customWidth="1"/>
    <col min="7430" max="7430" width="21.7109375" style="181" customWidth="1"/>
    <col min="7431" max="7431" width="22.7109375" style="181" customWidth="1"/>
    <col min="7432" max="7677" width="10.7109375" style="181" customWidth="1"/>
    <col min="7678" max="7679" width="9.28125" style="181" customWidth="1"/>
    <col min="7680" max="7680" width="10.7109375" style="181" customWidth="1"/>
    <col min="7681" max="7681" width="20.421875" style="181" customWidth="1"/>
    <col min="7682" max="7682" width="102.421875" style="181" customWidth="1"/>
    <col min="7683" max="7683" width="11.00390625" style="181" customWidth="1"/>
    <col min="7684" max="7684" width="11.28125" style="181" customWidth="1"/>
    <col min="7685" max="7685" width="9.140625" style="181" hidden="1" customWidth="1"/>
    <col min="7686" max="7686" width="21.7109375" style="181" customWidth="1"/>
    <col min="7687" max="7687" width="22.7109375" style="181" customWidth="1"/>
    <col min="7688" max="7933" width="10.7109375" style="181" customWidth="1"/>
    <col min="7934" max="7935" width="9.28125" style="181" customWidth="1"/>
    <col min="7936" max="7936" width="10.7109375" style="181" customWidth="1"/>
    <col min="7937" max="7937" width="20.421875" style="181" customWidth="1"/>
    <col min="7938" max="7938" width="102.421875" style="181" customWidth="1"/>
    <col min="7939" max="7939" width="11.00390625" style="181" customWidth="1"/>
    <col min="7940" max="7940" width="11.28125" style="181" customWidth="1"/>
    <col min="7941" max="7941" width="9.140625" style="181" hidden="1" customWidth="1"/>
    <col min="7942" max="7942" width="21.7109375" style="181" customWidth="1"/>
    <col min="7943" max="7943" width="22.7109375" style="181" customWidth="1"/>
    <col min="7944" max="8189" width="10.7109375" style="181" customWidth="1"/>
    <col min="8190" max="8191" width="9.28125" style="181" customWidth="1"/>
    <col min="8192" max="8192" width="10.7109375" style="181" customWidth="1"/>
    <col min="8193" max="8193" width="20.421875" style="181" customWidth="1"/>
    <col min="8194" max="8194" width="102.421875" style="181" customWidth="1"/>
    <col min="8195" max="8195" width="11.00390625" style="181" customWidth="1"/>
    <col min="8196" max="8196" width="11.28125" style="181" customWidth="1"/>
    <col min="8197" max="8197" width="9.140625" style="181" hidden="1" customWidth="1"/>
    <col min="8198" max="8198" width="21.7109375" style="181" customWidth="1"/>
    <col min="8199" max="8199" width="22.7109375" style="181" customWidth="1"/>
    <col min="8200" max="8445" width="10.7109375" style="181" customWidth="1"/>
    <col min="8446" max="8447" width="9.28125" style="181" customWidth="1"/>
    <col min="8448" max="8448" width="10.7109375" style="181" customWidth="1"/>
    <col min="8449" max="8449" width="20.421875" style="181" customWidth="1"/>
    <col min="8450" max="8450" width="102.421875" style="181" customWidth="1"/>
    <col min="8451" max="8451" width="11.00390625" style="181" customWidth="1"/>
    <col min="8452" max="8452" width="11.28125" style="181" customWidth="1"/>
    <col min="8453" max="8453" width="9.140625" style="181" hidden="1" customWidth="1"/>
    <col min="8454" max="8454" width="21.7109375" style="181" customWidth="1"/>
    <col min="8455" max="8455" width="22.7109375" style="181" customWidth="1"/>
    <col min="8456" max="8701" width="10.7109375" style="181" customWidth="1"/>
    <col min="8702" max="8703" width="9.28125" style="181" customWidth="1"/>
    <col min="8704" max="8704" width="10.7109375" style="181" customWidth="1"/>
    <col min="8705" max="8705" width="20.421875" style="181" customWidth="1"/>
    <col min="8706" max="8706" width="102.421875" style="181" customWidth="1"/>
    <col min="8707" max="8707" width="11.00390625" style="181" customWidth="1"/>
    <col min="8708" max="8708" width="11.28125" style="181" customWidth="1"/>
    <col min="8709" max="8709" width="9.140625" style="181" hidden="1" customWidth="1"/>
    <col min="8710" max="8710" width="21.7109375" style="181" customWidth="1"/>
    <col min="8711" max="8711" width="22.7109375" style="181" customWidth="1"/>
    <col min="8712" max="8957" width="10.7109375" style="181" customWidth="1"/>
    <col min="8958" max="8959" width="9.28125" style="181" customWidth="1"/>
    <col min="8960" max="8960" width="10.7109375" style="181" customWidth="1"/>
    <col min="8961" max="8961" width="20.421875" style="181" customWidth="1"/>
    <col min="8962" max="8962" width="102.421875" style="181" customWidth="1"/>
    <col min="8963" max="8963" width="11.00390625" style="181" customWidth="1"/>
    <col min="8964" max="8964" width="11.28125" style="181" customWidth="1"/>
    <col min="8965" max="8965" width="9.140625" style="181" hidden="1" customWidth="1"/>
    <col min="8966" max="8966" width="21.7109375" style="181" customWidth="1"/>
    <col min="8967" max="8967" width="22.7109375" style="181" customWidth="1"/>
    <col min="8968" max="9213" width="10.7109375" style="181" customWidth="1"/>
    <col min="9214" max="9215" width="9.28125" style="181" customWidth="1"/>
    <col min="9216" max="9216" width="10.7109375" style="181" customWidth="1"/>
    <col min="9217" max="9217" width="20.421875" style="181" customWidth="1"/>
    <col min="9218" max="9218" width="102.421875" style="181" customWidth="1"/>
    <col min="9219" max="9219" width="11.00390625" style="181" customWidth="1"/>
    <col min="9220" max="9220" width="11.28125" style="181" customWidth="1"/>
    <col min="9221" max="9221" width="9.140625" style="181" hidden="1" customWidth="1"/>
    <col min="9222" max="9222" width="21.7109375" style="181" customWidth="1"/>
    <col min="9223" max="9223" width="22.7109375" style="181" customWidth="1"/>
    <col min="9224" max="9469" width="10.7109375" style="181" customWidth="1"/>
    <col min="9470" max="9471" width="9.28125" style="181" customWidth="1"/>
    <col min="9472" max="9472" width="10.7109375" style="181" customWidth="1"/>
    <col min="9473" max="9473" width="20.421875" style="181" customWidth="1"/>
    <col min="9474" max="9474" width="102.421875" style="181" customWidth="1"/>
    <col min="9475" max="9475" width="11.00390625" style="181" customWidth="1"/>
    <col min="9476" max="9476" width="11.28125" style="181" customWidth="1"/>
    <col min="9477" max="9477" width="9.140625" style="181" hidden="1" customWidth="1"/>
    <col min="9478" max="9478" width="21.7109375" style="181" customWidth="1"/>
    <col min="9479" max="9479" width="22.7109375" style="181" customWidth="1"/>
    <col min="9480" max="9725" width="10.7109375" style="181" customWidth="1"/>
    <col min="9726" max="9727" width="9.28125" style="181" customWidth="1"/>
    <col min="9728" max="9728" width="10.7109375" style="181" customWidth="1"/>
    <col min="9729" max="9729" width="20.421875" style="181" customWidth="1"/>
    <col min="9730" max="9730" width="102.421875" style="181" customWidth="1"/>
    <col min="9731" max="9731" width="11.00390625" style="181" customWidth="1"/>
    <col min="9732" max="9732" width="11.28125" style="181" customWidth="1"/>
    <col min="9733" max="9733" width="9.140625" style="181" hidden="1" customWidth="1"/>
    <col min="9734" max="9734" width="21.7109375" style="181" customWidth="1"/>
    <col min="9735" max="9735" width="22.7109375" style="181" customWidth="1"/>
    <col min="9736" max="9981" width="10.7109375" style="181" customWidth="1"/>
    <col min="9982" max="9983" width="9.28125" style="181" customWidth="1"/>
    <col min="9984" max="9984" width="10.7109375" style="181" customWidth="1"/>
    <col min="9985" max="9985" width="20.421875" style="181" customWidth="1"/>
    <col min="9986" max="9986" width="102.421875" style="181" customWidth="1"/>
    <col min="9987" max="9987" width="11.00390625" style="181" customWidth="1"/>
    <col min="9988" max="9988" width="11.28125" style="181" customWidth="1"/>
    <col min="9989" max="9989" width="9.140625" style="181" hidden="1" customWidth="1"/>
    <col min="9990" max="9990" width="21.7109375" style="181" customWidth="1"/>
    <col min="9991" max="9991" width="22.7109375" style="181" customWidth="1"/>
    <col min="9992" max="10237" width="10.7109375" style="181" customWidth="1"/>
    <col min="10238" max="10239" width="9.28125" style="181" customWidth="1"/>
    <col min="10240" max="10240" width="10.7109375" style="181" customWidth="1"/>
    <col min="10241" max="10241" width="20.421875" style="181" customWidth="1"/>
    <col min="10242" max="10242" width="102.421875" style="181" customWidth="1"/>
    <col min="10243" max="10243" width="11.00390625" style="181" customWidth="1"/>
    <col min="10244" max="10244" width="11.28125" style="181" customWidth="1"/>
    <col min="10245" max="10245" width="9.140625" style="181" hidden="1" customWidth="1"/>
    <col min="10246" max="10246" width="21.7109375" style="181" customWidth="1"/>
    <col min="10247" max="10247" width="22.7109375" style="181" customWidth="1"/>
    <col min="10248" max="10493" width="10.7109375" style="181" customWidth="1"/>
    <col min="10494" max="10495" width="9.28125" style="181" customWidth="1"/>
    <col min="10496" max="10496" width="10.7109375" style="181" customWidth="1"/>
    <col min="10497" max="10497" width="20.421875" style="181" customWidth="1"/>
    <col min="10498" max="10498" width="102.421875" style="181" customWidth="1"/>
    <col min="10499" max="10499" width="11.00390625" style="181" customWidth="1"/>
    <col min="10500" max="10500" width="11.28125" style="181" customWidth="1"/>
    <col min="10501" max="10501" width="9.140625" style="181" hidden="1" customWidth="1"/>
    <col min="10502" max="10502" width="21.7109375" style="181" customWidth="1"/>
    <col min="10503" max="10503" width="22.7109375" style="181" customWidth="1"/>
    <col min="10504" max="10749" width="10.7109375" style="181" customWidth="1"/>
    <col min="10750" max="10751" width="9.28125" style="181" customWidth="1"/>
    <col min="10752" max="10752" width="10.7109375" style="181" customWidth="1"/>
    <col min="10753" max="10753" width="20.421875" style="181" customWidth="1"/>
    <col min="10754" max="10754" width="102.421875" style="181" customWidth="1"/>
    <col min="10755" max="10755" width="11.00390625" style="181" customWidth="1"/>
    <col min="10756" max="10756" width="11.28125" style="181" customWidth="1"/>
    <col min="10757" max="10757" width="9.140625" style="181" hidden="1" customWidth="1"/>
    <col min="10758" max="10758" width="21.7109375" style="181" customWidth="1"/>
    <col min="10759" max="10759" width="22.7109375" style="181" customWidth="1"/>
    <col min="10760" max="11005" width="10.7109375" style="181" customWidth="1"/>
    <col min="11006" max="11007" width="9.28125" style="181" customWidth="1"/>
    <col min="11008" max="11008" width="10.7109375" style="181" customWidth="1"/>
    <col min="11009" max="11009" width="20.421875" style="181" customWidth="1"/>
    <col min="11010" max="11010" width="102.421875" style="181" customWidth="1"/>
    <col min="11011" max="11011" width="11.00390625" style="181" customWidth="1"/>
    <col min="11012" max="11012" width="11.28125" style="181" customWidth="1"/>
    <col min="11013" max="11013" width="9.140625" style="181" hidden="1" customWidth="1"/>
    <col min="11014" max="11014" width="21.7109375" style="181" customWidth="1"/>
    <col min="11015" max="11015" width="22.7109375" style="181" customWidth="1"/>
    <col min="11016" max="11261" width="10.7109375" style="181" customWidth="1"/>
    <col min="11262" max="11263" width="9.28125" style="181" customWidth="1"/>
    <col min="11264" max="11264" width="10.7109375" style="181" customWidth="1"/>
    <col min="11265" max="11265" width="20.421875" style="181" customWidth="1"/>
    <col min="11266" max="11266" width="102.421875" style="181" customWidth="1"/>
    <col min="11267" max="11267" width="11.00390625" style="181" customWidth="1"/>
    <col min="11268" max="11268" width="11.28125" style="181" customWidth="1"/>
    <col min="11269" max="11269" width="9.140625" style="181" hidden="1" customWidth="1"/>
    <col min="11270" max="11270" width="21.7109375" style="181" customWidth="1"/>
    <col min="11271" max="11271" width="22.7109375" style="181" customWidth="1"/>
    <col min="11272" max="11517" width="10.7109375" style="181" customWidth="1"/>
    <col min="11518" max="11519" width="9.28125" style="181" customWidth="1"/>
    <col min="11520" max="11520" width="10.7109375" style="181" customWidth="1"/>
    <col min="11521" max="11521" width="20.421875" style="181" customWidth="1"/>
    <col min="11522" max="11522" width="102.421875" style="181" customWidth="1"/>
    <col min="11523" max="11523" width="11.00390625" style="181" customWidth="1"/>
    <col min="11524" max="11524" width="11.28125" style="181" customWidth="1"/>
    <col min="11525" max="11525" width="9.140625" style="181" hidden="1" customWidth="1"/>
    <col min="11526" max="11526" width="21.7109375" style="181" customWidth="1"/>
    <col min="11527" max="11527" width="22.7109375" style="181" customWidth="1"/>
    <col min="11528" max="11773" width="10.7109375" style="181" customWidth="1"/>
    <col min="11774" max="11775" width="9.28125" style="181" customWidth="1"/>
    <col min="11776" max="11776" width="10.7109375" style="181" customWidth="1"/>
    <col min="11777" max="11777" width="20.421875" style="181" customWidth="1"/>
    <col min="11778" max="11778" width="102.421875" style="181" customWidth="1"/>
    <col min="11779" max="11779" width="11.00390625" style="181" customWidth="1"/>
    <col min="11780" max="11780" width="11.28125" style="181" customWidth="1"/>
    <col min="11781" max="11781" width="9.140625" style="181" hidden="1" customWidth="1"/>
    <col min="11782" max="11782" width="21.7109375" style="181" customWidth="1"/>
    <col min="11783" max="11783" width="22.7109375" style="181" customWidth="1"/>
    <col min="11784" max="12029" width="10.7109375" style="181" customWidth="1"/>
    <col min="12030" max="12031" width="9.28125" style="181" customWidth="1"/>
    <col min="12032" max="12032" width="10.7109375" style="181" customWidth="1"/>
    <col min="12033" max="12033" width="20.421875" style="181" customWidth="1"/>
    <col min="12034" max="12034" width="102.421875" style="181" customWidth="1"/>
    <col min="12035" max="12035" width="11.00390625" style="181" customWidth="1"/>
    <col min="12036" max="12036" width="11.28125" style="181" customWidth="1"/>
    <col min="12037" max="12037" width="9.140625" style="181" hidden="1" customWidth="1"/>
    <col min="12038" max="12038" width="21.7109375" style="181" customWidth="1"/>
    <col min="12039" max="12039" width="22.7109375" style="181" customWidth="1"/>
    <col min="12040" max="12285" width="10.7109375" style="181" customWidth="1"/>
    <col min="12286" max="12287" width="9.28125" style="181" customWidth="1"/>
    <col min="12288" max="12288" width="10.7109375" style="181" customWidth="1"/>
    <col min="12289" max="12289" width="20.421875" style="181" customWidth="1"/>
    <col min="12290" max="12290" width="102.421875" style="181" customWidth="1"/>
    <col min="12291" max="12291" width="11.00390625" style="181" customWidth="1"/>
    <col min="12292" max="12292" width="11.28125" style="181" customWidth="1"/>
    <col min="12293" max="12293" width="9.140625" style="181" hidden="1" customWidth="1"/>
    <col min="12294" max="12294" width="21.7109375" style="181" customWidth="1"/>
    <col min="12295" max="12295" width="22.7109375" style="181" customWidth="1"/>
    <col min="12296" max="12541" width="10.7109375" style="181" customWidth="1"/>
    <col min="12542" max="12543" width="9.28125" style="181" customWidth="1"/>
    <col min="12544" max="12544" width="10.7109375" style="181" customWidth="1"/>
    <col min="12545" max="12545" width="20.421875" style="181" customWidth="1"/>
    <col min="12546" max="12546" width="102.421875" style="181" customWidth="1"/>
    <col min="12547" max="12547" width="11.00390625" style="181" customWidth="1"/>
    <col min="12548" max="12548" width="11.28125" style="181" customWidth="1"/>
    <col min="12549" max="12549" width="9.140625" style="181" hidden="1" customWidth="1"/>
    <col min="12550" max="12550" width="21.7109375" style="181" customWidth="1"/>
    <col min="12551" max="12551" width="22.7109375" style="181" customWidth="1"/>
    <col min="12552" max="12797" width="10.7109375" style="181" customWidth="1"/>
    <col min="12798" max="12799" width="9.28125" style="181" customWidth="1"/>
    <col min="12800" max="12800" width="10.7109375" style="181" customWidth="1"/>
    <col min="12801" max="12801" width="20.421875" style="181" customWidth="1"/>
    <col min="12802" max="12802" width="102.421875" style="181" customWidth="1"/>
    <col min="12803" max="12803" width="11.00390625" style="181" customWidth="1"/>
    <col min="12804" max="12804" width="11.28125" style="181" customWidth="1"/>
    <col min="12805" max="12805" width="9.140625" style="181" hidden="1" customWidth="1"/>
    <col min="12806" max="12806" width="21.7109375" style="181" customWidth="1"/>
    <col min="12807" max="12807" width="22.7109375" style="181" customWidth="1"/>
    <col min="12808" max="13053" width="10.7109375" style="181" customWidth="1"/>
    <col min="13054" max="13055" width="9.28125" style="181" customWidth="1"/>
    <col min="13056" max="13056" width="10.7109375" style="181" customWidth="1"/>
    <col min="13057" max="13057" width="20.421875" style="181" customWidth="1"/>
    <col min="13058" max="13058" width="102.421875" style="181" customWidth="1"/>
    <col min="13059" max="13059" width="11.00390625" style="181" customWidth="1"/>
    <col min="13060" max="13060" width="11.28125" style="181" customWidth="1"/>
    <col min="13061" max="13061" width="9.140625" style="181" hidden="1" customWidth="1"/>
    <col min="13062" max="13062" width="21.7109375" style="181" customWidth="1"/>
    <col min="13063" max="13063" width="22.7109375" style="181" customWidth="1"/>
    <col min="13064" max="13309" width="10.7109375" style="181" customWidth="1"/>
    <col min="13310" max="13311" width="9.28125" style="181" customWidth="1"/>
    <col min="13312" max="13312" width="10.7109375" style="181" customWidth="1"/>
    <col min="13313" max="13313" width="20.421875" style="181" customWidth="1"/>
    <col min="13314" max="13314" width="102.421875" style="181" customWidth="1"/>
    <col min="13315" max="13315" width="11.00390625" style="181" customWidth="1"/>
    <col min="13316" max="13316" width="11.28125" style="181" customWidth="1"/>
    <col min="13317" max="13317" width="9.140625" style="181" hidden="1" customWidth="1"/>
    <col min="13318" max="13318" width="21.7109375" style="181" customWidth="1"/>
    <col min="13319" max="13319" width="22.7109375" style="181" customWidth="1"/>
    <col min="13320" max="13565" width="10.7109375" style="181" customWidth="1"/>
    <col min="13566" max="13567" width="9.28125" style="181" customWidth="1"/>
    <col min="13568" max="13568" width="10.7109375" style="181" customWidth="1"/>
    <col min="13569" max="13569" width="20.421875" style="181" customWidth="1"/>
    <col min="13570" max="13570" width="102.421875" style="181" customWidth="1"/>
    <col min="13571" max="13571" width="11.00390625" style="181" customWidth="1"/>
    <col min="13572" max="13572" width="11.28125" style="181" customWidth="1"/>
    <col min="13573" max="13573" width="9.140625" style="181" hidden="1" customWidth="1"/>
    <col min="13574" max="13574" width="21.7109375" style="181" customWidth="1"/>
    <col min="13575" max="13575" width="22.7109375" style="181" customWidth="1"/>
    <col min="13576" max="13821" width="10.7109375" style="181" customWidth="1"/>
    <col min="13822" max="13823" width="9.28125" style="181" customWidth="1"/>
    <col min="13824" max="13824" width="10.7109375" style="181" customWidth="1"/>
    <col min="13825" max="13825" width="20.421875" style="181" customWidth="1"/>
    <col min="13826" max="13826" width="102.421875" style="181" customWidth="1"/>
    <col min="13827" max="13827" width="11.00390625" style="181" customWidth="1"/>
    <col min="13828" max="13828" width="11.28125" style="181" customWidth="1"/>
    <col min="13829" max="13829" width="9.140625" style="181" hidden="1" customWidth="1"/>
    <col min="13830" max="13830" width="21.7109375" style="181" customWidth="1"/>
    <col min="13831" max="13831" width="22.7109375" style="181" customWidth="1"/>
    <col min="13832" max="14077" width="10.7109375" style="181" customWidth="1"/>
    <col min="14078" max="14079" width="9.28125" style="181" customWidth="1"/>
    <col min="14080" max="14080" width="10.7109375" style="181" customWidth="1"/>
    <col min="14081" max="14081" width="20.421875" style="181" customWidth="1"/>
    <col min="14082" max="14082" width="102.421875" style="181" customWidth="1"/>
    <col min="14083" max="14083" width="11.00390625" style="181" customWidth="1"/>
    <col min="14084" max="14084" width="11.28125" style="181" customWidth="1"/>
    <col min="14085" max="14085" width="9.140625" style="181" hidden="1" customWidth="1"/>
    <col min="14086" max="14086" width="21.7109375" style="181" customWidth="1"/>
    <col min="14087" max="14087" width="22.7109375" style="181" customWidth="1"/>
    <col min="14088" max="14333" width="10.7109375" style="181" customWidth="1"/>
    <col min="14334" max="14335" width="9.28125" style="181" customWidth="1"/>
    <col min="14336" max="14336" width="10.7109375" style="181" customWidth="1"/>
    <col min="14337" max="14337" width="20.421875" style="181" customWidth="1"/>
    <col min="14338" max="14338" width="102.421875" style="181" customWidth="1"/>
    <col min="14339" max="14339" width="11.00390625" style="181" customWidth="1"/>
    <col min="14340" max="14340" width="11.28125" style="181" customWidth="1"/>
    <col min="14341" max="14341" width="9.140625" style="181" hidden="1" customWidth="1"/>
    <col min="14342" max="14342" width="21.7109375" style="181" customWidth="1"/>
    <col min="14343" max="14343" width="22.7109375" style="181" customWidth="1"/>
    <col min="14344" max="14589" width="10.7109375" style="181" customWidth="1"/>
    <col min="14590" max="14591" width="9.28125" style="181" customWidth="1"/>
    <col min="14592" max="14592" width="10.7109375" style="181" customWidth="1"/>
    <col min="14593" max="14593" width="20.421875" style="181" customWidth="1"/>
    <col min="14594" max="14594" width="102.421875" style="181" customWidth="1"/>
    <col min="14595" max="14595" width="11.00390625" style="181" customWidth="1"/>
    <col min="14596" max="14596" width="11.28125" style="181" customWidth="1"/>
    <col min="14597" max="14597" width="9.140625" style="181" hidden="1" customWidth="1"/>
    <col min="14598" max="14598" width="21.7109375" style="181" customWidth="1"/>
    <col min="14599" max="14599" width="22.7109375" style="181" customWidth="1"/>
    <col min="14600" max="14845" width="10.7109375" style="181" customWidth="1"/>
    <col min="14846" max="14847" width="9.28125" style="181" customWidth="1"/>
    <col min="14848" max="14848" width="10.7109375" style="181" customWidth="1"/>
    <col min="14849" max="14849" width="20.421875" style="181" customWidth="1"/>
    <col min="14850" max="14850" width="102.421875" style="181" customWidth="1"/>
    <col min="14851" max="14851" width="11.00390625" style="181" customWidth="1"/>
    <col min="14852" max="14852" width="11.28125" style="181" customWidth="1"/>
    <col min="14853" max="14853" width="9.140625" style="181" hidden="1" customWidth="1"/>
    <col min="14854" max="14854" width="21.7109375" style="181" customWidth="1"/>
    <col min="14855" max="14855" width="22.7109375" style="181" customWidth="1"/>
    <col min="14856" max="15101" width="10.7109375" style="181" customWidth="1"/>
    <col min="15102" max="15103" width="9.28125" style="181" customWidth="1"/>
    <col min="15104" max="15104" width="10.7109375" style="181" customWidth="1"/>
    <col min="15105" max="15105" width="20.421875" style="181" customWidth="1"/>
    <col min="15106" max="15106" width="102.421875" style="181" customWidth="1"/>
    <col min="15107" max="15107" width="11.00390625" style="181" customWidth="1"/>
    <col min="15108" max="15108" width="11.28125" style="181" customWidth="1"/>
    <col min="15109" max="15109" width="9.140625" style="181" hidden="1" customWidth="1"/>
    <col min="15110" max="15110" width="21.7109375" style="181" customWidth="1"/>
    <col min="15111" max="15111" width="22.7109375" style="181" customWidth="1"/>
    <col min="15112" max="15357" width="10.7109375" style="181" customWidth="1"/>
    <col min="15358" max="15359" width="9.28125" style="181" customWidth="1"/>
    <col min="15360" max="15360" width="10.7109375" style="181" customWidth="1"/>
    <col min="15361" max="15361" width="20.421875" style="181" customWidth="1"/>
    <col min="15362" max="15362" width="102.421875" style="181" customWidth="1"/>
    <col min="15363" max="15363" width="11.00390625" style="181" customWidth="1"/>
    <col min="15364" max="15364" width="11.28125" style="181" customWidth="1"/>
    <col min="15365" max="15365" width="9.140625" style="181" hidden="1" customWidth="1"/>
    <col min="15366" max="15366" width="21.7109375" style="181" customWidth="1"/>
    <col min="15367" max="15367" width="22.7109375" style="181" customWidth="1"/>
    <col min="15368" max="15613" width="10.7109375" style="181" customWidth="1"/>
    <col min="15614" max="15615" width="9.28125" style="181" customWidth="1"/>
    <col min="15616" max="15616" width="10.7109375" style="181" customWidth="1"/>
    <col min="15617" max="15617" width="20.421875" style="181" customWidth="1"/>
    <col min="15618" max="15618" width="102.421875" style="181" customWidth="1"/>
    <col min="15619" max="15619" width="11.00390625" style="181" customWidth="1"/>
    <col min="15620" max="15620" width="11.28125" style="181" customWidth="1"/>
    <col min="15621" max="15621" width="9.140625" style="181" hidden="1" customWidth="1"/>
    <col min="15622" max="15622" width="21.7109375" style="181" customWidth="1"/>
    <col min="15623" max="15623" width="22.7109375" style="181" customWidth="1"/>
    <col min="15624" max="15869" width="10.7109375" style="181" customWidth="1"/>
    <col min="15870" max="15871" width="9.28125" style="181" customWidth="1"/>
    <col min="15872" max="15872" width="10.7109375" style="181" customWidth="1"/>
    <col min="15873" max="15873" width="20.421875" style="181" customWidth="1"/>
    <col min="15874" max="15874" width="102.421875" style="181" customWidth="1"/>
    <col min="15875" max="15875" width="11.00390625" style="181" customWidth="1"/>
    <col min="15876" max="15876" width="11.28125" style="181" customWidth="1"/>
    <col min="15877" max="15877" width="9.140625" style="181" hidden="1" customWidth="1"/>
    <col min="15878" max="15878" width="21.7109375" style="181" customWidth="1"/>
    <col min="15879" max="15879" width="22.7109375" style="181" customWidth="1"/>
    <col min="15880" max="16125" width="10.7109375" style="181" customWidth="1"/>
    <col min="16126" max="16127" width="9.28125" style="181" customWidth="1"/>
    <col min="16128" max="16128" width="10.7109375" style="181" customWidth="1"/>
    <col min="16129" max="16129" width="20.421875" style="181" customWidth="1"/>
    <col min="16130" max="16130" width="102.421875" style="181" customWidth="1"/>
    <col min="16131" max="16131" width="11.00390625" style="181" customWidth="1"/>
    <col min="16132" max="16132" width="11.28125" style="181" customWidth="1"/>
    <col min="16133" max="16133" width="9.140625" style="181" hidden="1" customWidth="1"/>
    <col min="16134" max="16134" width="21.7109375" style="181" customWidth="1"/>
    <col min="16135" max="16135" width="22.7109375" style="181" customWidth="1"/>
    <col min="16136" max="16381" width="10.7109375" style="181" customWidth="1"/>
    <col min="16382" max="16384" width="9.28125" style="181" customWidth="1"/>
  </cols>
  <sheetData>
    <row r="2" spans="2:7" ht="20.25">
      <c r="B2" s="185"/>
      <c r="C2" s="185"/>
      <c r="D2" s="185"/>
      <c r="E2" s="185"/>
      <c r="F2" s="189"/>
      <c r="G2" s="194"/>
    </row>
    <row r="5" spans="1:8" ht="18">
      <c r="A5" s="186"/>
      <c r="B5" s="186"/>
      <c r="C5" s="186"/>
      <c r="D5" s="186"/>
      <c r="E5" s="186"/>
      <c r="F5" s="190"/>
      <c r="G5" s="182"/>
      <c r="H5" s="182"/>
    </row>
    <row r="6" spans="1:8" ht="18">
      <c r="A6" s="186"/>
      <c r="B6" s="186"/>
      <c r="C6" s="186"/>
      <c r="D6" s="186"/>
      <c r="E6" s="186"/>
      <c r="F6" s="190"/>
      <c r="G6" s="182"/>
      <c r="H6" s="182"/>
    </row>
    <row r="7" spans="1:8" ht="18">
      <c r="A7" s="186"/>
      <c r="B7" s="187" t="s">
        <v>510</v>
      </c>
      <c r="C7" s="186"/>
      <c r="D7" s="186"/>
      <c r="E7" s="186"/>
      <c r="F7" s="190"/>
      <c r="G7" s="182"/>
      <c r="H7" s="182"/>
    </row>
    <row r="8" spans="1:8" ht="18">
      <c r="A8" s="186"/>
      <c r="B8" s="187"/>
      <c r="C8" s="186"/>
      <c r="D8" s="186"/>
      <c r="E8" s="186"/>
      <c r="F8" s="190"/>
      <c r="G8" s="182"/>
      <c r="H8" s="182"/>
    </row>
    <row r="9" spans="1:8" ht="18">
      <c r="A9" s="186"/>
      <c r="B9" s="186">
        <v>721</v>
      </c>
      <c r="C9" s="186" t="s">
        <v>511</v>
      </c>
      <c r="D9" s="186"/>
      <c r="E9" s="186"/>
      <c r="F9" s="190"/>
      <c r="G9" s="195">
        <f>$G$41</f>
        <v>0</v>
      </c>
      <c r="H9" s="182"/>
    </row>
    <row r="10" spans="1:8" ht="18">
      <c r="A10" s="186"/>
      <c r="B10" s="186">
        <v>721</v>
      </c>
      <c r="C10" s="186" t="s">
        <v>512</v>
      </c>
      <c r="D10" s="186"/>
      <c r="E10" s="186"/>
      <c r="F10" s="190"/>
      <c r="G10" s="195">
        <f>$G$53</f>
        <v>0</v>
      </c>
      <c r="H10" s="182"/>
    </row>
    <row r="11" spans="1:8" ht="18">
      <c r="A11" s="186"/>
      <c r="B11" s="186">
        <v>722</v>
      </c>
      <c r="C11" s="186" t="s">
        <v>513</v>
      </c>
      <c r="D11" s="186"/>
      <c r="E11" s="186"/>
      <c r="F11" s="190"/>
      <c r="G11" s="195">
        <f>$G$81</f>
        <v>0</v>
      </c>
      <c r="H11" s="182"/>
    </row>
    <row r="12" spans="1:8" ht="18">
      <c r="A12" s="186"/>
      <c r="B12" s="186">
        <v>722</v>
      </c>
      <c r="C12" s="186" t="s">
        <v>514</v>
      </c>
      <c r="D12" s="186"/>
      <c r="E12" s="186"/>
      <c r="F12" s="190"/>
      <c r="G12" s="195">
        <f>$G$91</f>
        <v>0</v>
      </c>
      <c r="H12" s="182"/>
    </row>
    <row r="13" spans="1:8" ht="18">
      <c r="A13" s="186"/>
      <c r="B13" s="186">
        <v>725</v>
      </c>
      <c r="C13" s="186" t="s">
        <v>515</v>
      </c>
      <c r="D13" s="186"/>
      <c r="E13" s="186"/>
      <c r="F13" s="190"/>
      <c r="G13" s="195">
        <f>$G$114</f>
        <v>0</v>
      </c>
      <c r="H13" s="182"/>
    </row>
    <row r="14" spans="1:8" ht="18">
      <c r="A14" s="186"/>
      <c r="B14" s="186">
        <v>725</v>
      </c>
      <c r="C14" s="186" t="s">
        <v>516</v>
      </c>
      <c r="D14" s="186"/>
      <c r="E14" s="186"/>
      <c r="F14" s="190"/>
      <c r="G14" s="195">
        <f>$G$128</f>
        <v>0</v>
      </c>
      <c r="H14" s="182"/>
    </row>
    <row r="15" spans="1:8" ht="18">
      <c r="A15" s="186"/>
      <c r="B15" s="186"/>
      <c r="C15" s="186" t="s">
        <v>517</v>
      </c>
      <c r="D15" s="186" t="s">
        <v>518</v>
      </c>
      <c r="E15" s="186">
        <v>4</v>
      </c>
      <c r="F15" s="190">
        <v>0</v>
      </c>
      <c r="G15" s="196">
        <f>PRODUCT(E15:F15)</f>
        <v>0</v>
      </c>
      <c r="H15" s="182"/>
    </row>
    <row r="16" spans="1:8" ht="18">
      <c r="A16" s="186"/>
      <c r="B16" s="186"/>
      <c r="C16" s="186"/>
      <c r="D16" s="186"/>
      <c r="E16" s="186"/>
      <c r="F16" s="190"/>
      <c r="G16" s="197"/>
      <c r="H16" s="182"/>
    </row>
    <row r="17" spans="1:8" ht="18">
      <c r="A17" s="186"/>
      <c r="B17" s="186"/>
      <c r="C17" s="187" t="s">
        <v>519</v>
      </c>
      <c r="D17" s="186"/>
      <c r="E17" s="186"/>
      <c r="F17" s="190"/>
      <c r="G17" s="198">
        <f>SUM(G9:G16)</f>
        <v>0</v>
      </c>
      <c r="H17" s="182"/>
    </row>
    <row r="18" spans="1:8" ht="18">
      <c r="A18" s="186"/>
      <c r="B18" s="186"/>
      <c r="C18" s="187"/>
      <c r="D18" s="186"/>
      <c r="E18" s="186"/>
      <c r="F18" s="190"/>
      <c r="G18" s="182"/>
      <c r="H18" s="182"/>
    </row>
    <row r="19" ht="18">
      <c r="H19" s="182"/>
    </row>
    <row r="20" ht="18">
      <c r="H20" s="182"/>
    </row>
    <row r="21" spans="1:8" ht="18">
      <c r="A21" s="186"/>
      <c r="B21" s="186"/>
      <c r="C21" s="186"/>
      <c r="D21" s="186"/>
      <c r="E21" s="186"/>
      <c r="F21" s="190"/>
      <c r="G21" s="182"/>
      <c r="H21" s="182"/>
    </row>
    <row r="22" spans="1:8" ht="18">
      <c r="A22" s="186"/>
      <c r="B22" s="186"/>
      <c r="C22" s="186"/>
      <c r="D22" s="186"/>
      <c r="E22" s="186"/>
      <c r="F22" s="190"/>
      <c r="G22" s="182"/>
      <c r="H22" s="182"/>
    </row>
    <row r="23" spans="1:8" ht="18">
      <c r="A23" s="186"/>
      <c r="B23" s="187">
        <v>721</v>
      </c>
      <c r="C23" s="187" t="s">
        <v>511</v>
      </c>
      <c r="D23" s="186"/>
      <c r="E23" s="186"/>
      <c r="F23" s="190"/>
      <c r="G23" s="182"/>
      <c r="H23" s="182"/>
    </row>
    <row r="24" spans="1:8" ht="18">
      <c r="A24" s="186"/>
      <c r="B24" s="186"/>
      <c r="C24" s="186"/>
      <c r="D24" s="186"/>
      <c r="E24" s="186"/>
      <c r="F24" s="190"/>
      <c r="G24" s="182"/>
      <c r="H24" s="182"/>
    </row>
    <row r="25" spans="1:8" ht="18">
      <c r="A25" s="186">
        <v>1</v>
      </c>
      <c r="B25" s="186" t="s">
        <v>520</v>
      </c>
      <c r="C25" s="186" t="s">
        <v>521</v>
      </c>
      <c r="D25" s="186" t="s">
        <v>217</v>
      </c>
      <c r="E25" s="186">
        <v>54</v>
      </c>
      <c r="F25" s="190">
        <v>0</v>
      </c>
      <c r="G25" s="199">
        <f aca="true" t="shared" si="0" ref="G25:G32">PRODUCT(E25:F25)</f>
        <v>0</v>
      </c>
      <c r="H25" s="182"/>
    </row>
    <row r="26" spans="1:8" ht="18">
      <c r="A26" s="186">
        <v>2</v>
      </c>
      <c r="B26" s="186" t="s">
        <v>522</v>
      </c>
      <c r="C26" s="186" t="s">
        <v>523</v>
      </c>
      <c r="D26" s="186" t="s">
        <v>217</v>
      </c>
      <c r="E26" s="186">
        <v>92</v>
      </c>
      <c r="F26" s="190">
        <v>0</v>
      </c>
      <c r="G26" s="199">
        <f t="shared" si="0"/>
        <v>0</v>
      </c>
      <c r="H26" s="182"/>
    </row>
    <row r="27" spans="1:8" ht="18">
      <c r="A27" s="186">
        <v>3</v>
      </c>
      <c r="B27" s="186" t="s">
        <v>524</v>
      </c>
      <c r="C27" s="186" t="s">
        <v>525</v>
      </c>
      <c r="D27" s="186" t="s">
        <v>217</v>
      </c>
      <c r="E27" s="186">
        <v>30</v>
      </c>
      <c r="F27" s="190">
        <v>0</v>
      </c>
      <c r="G27" s="199">
        <f t="shared" si="0"/>
        <v>0</v>
      </c>
      <c r="H27" s="182"/>
    </row>
    <row r="28" spans="1:8" ht="18">
      <c r="A28" s="186">
        <v>4</v>
      </c>
      <c r="B28" s="186" t="s">
        <v>526</v>
      </c>
      <c r="C28" s="186" t="s">
        <v>527</v>
      </c>
      <c r="D28" s="186" t="s">
        <v>217</v>
      </c>
      <c r="E28" s="186">
        <v>33</v>
      </c>
      <c r="F28" s="190">
        <v>0</v>
      </c>
      <c r="G28" s="199">
        <f t="shared" si="0"/>
        <v>0</v>
      </c>
      <c r="H28" s="182"/>
    </row>
    <row r="29" spans="1:8" ht="18">
      <c r="A29" s="186">
        <v>5</v>
      </c>
      <c r="B29" s="186" t="s">
        <v>528</v>
      </c>
      <c r="C29" s="186" t="s">
        <v>529</v>
      </c>
      <c r="D29" s="186" t="s">
        <v>217</v>
      </c>
      <c r="E29" s="186">
        <v>300</v>
      </c>
      <c r="F29" s="190">
        <v>0</v>
      </c>
      <c r="G29" s="199">
        <f t="shared" si="0"/>
        <v>0</v>
      </c>
      <c r="H29" s="182"/>
    </row>
    <row r="30" spans="1:8" ht="18">
      <c r="A30" s="186">
        <v>6</v>
      </c>
      <c r="B30" s="186" t="s">
        <v>530</v>
      </c>
      <c r="C30" s="186" t="s">
        <v>531</v>
      </c>
      <c r="D30" s="186" t="s">
        <v>518</v>
      </c>
      <c r="E30" s="186">
        <v>60</v>
      </c>
      <c r="F30" s="190">
        <v>0</v>
      </c>
      <c r="G30" s="199">
        <f t="shared" si="0"/>
        <v>0</v>
      </c>
      <c r="H30" s="182"/>
    </row>
    <row r="31" spans="1:8" ht="18">
      <c r="A31" s="186">
        <v>7</v>
      </c>
      <c r="B31" s="186" t="s">
        <v>532</v>
      </c>
      <c r="C31" s="186" t="s">
        <v>533</v>
      </c>
      <c r="D31" s="186" t="s">
        <v>518</v>
      </c>
      <c r="E31" s="186">
        <v>52</v>
      </c>
      <c r="F31" s="190">
        <v>0</v>
      </c>
      <c r="G31" s="199">
        <f t="shared" si="0"/>
        <v>0</v>
      </c>
      <c r="H31" s="182"/>
    </row>
    <row r="32" spans="1:8" ht="18">
      <c r="A32" s="186">
        <v>8</v>
      </c>
      <c r="B32" s="186" t="s">
        <v>534</v>
      </c>
      <c r="C32" s="186" t="s">
        <v>535</v>
      </c>
      <c r="D32" s="186" t="s">
        <v>518</v>
      </c>
      <c r="E32" s="186">
        <v>28</v>
      </c>
      <c r="F32" s="190">
        <v>0</v>
      </c>
      <c r="G32" s="199">
        <f t="shared" si="0"/>
        <v>0</v>
      </c>
      <c r="H32" s="182"/>
    </row>
    <row r="33" spans="1:8" ht="18">
      <c r="A33" s="186">
        <v>9</v>
      </c>
      <c r="B33" s="186" t="s">
        <v>536</v>
      </c>
      <c r="C33" s="186" t="s">
        <v>537</v>
      </c>
      <c r="D33" s="186"/>
      <c r="E33" s="186"/>
      <c r="F33" s="190"/>
      <c r="G33" s="199"/>
      <c r="H33" s="182"/>
    </row>
    <row r="34" spans="1:8" ht="18">
      <c r="A34" s="186"/>
      <c r="B34" s="186"/>
      <c r="C34" s="186" t="s">
        <v>538</v>
      </c>
      <c r="D34" s="186" t="s">
        <v>539</v>
      </c>
      <c r="E34" s="186">
        <v>26</v>
      </c>
      <c r="F34" s="190">
        <v>0</v>
      </c>
      <c r="G34" s="199">
        <f>PRODUCT(E34:F34)</f>
        <v>0</v>
      </c>
      <c r="H34" s="182"/>
    </row>
    <row r="35" spans="1:8" ht="18">
      <c r="A35" s="186">
        <v>10</v>
      </c>
      <c r="B35" s="186" t="s">
        <v>540</v>
      </c>
      <c r="C35" s="186" t="s">
        <v>541</v>
      </c>
      <c r="D35" s="186" t="s">
        <v>518</v>
      </c>
      <c r="E35" s="186">
        <v>26</v>
      </c>
      <c r="F35" s="190">
        <v>0</v>
      </c>
      <c r="G35" s="199">
        <f>PRODUCT(E35:F35)</f>
        <v>0</v>
      </c>
      <c r="H35" s="182"/>
    </row>
    <row r="36" spans="1:8" ht="18">
      <c r="A36" s="186">
        <v>11</v>
      </c>
      <c r="B36" s="186" t="s">
        <v>542</v>
      </c>
      <c r="C36" s="186" t="s">
        <v>543</v>
      </c>
      <c r="D36" s="186" t="s">
        <v>544</v>
      </c>
      <c r="E36" s="186">
        <v>34</v>
      </c>
      <c r="F36" s="190">
        <v>0</v>
      </c>
      <c r="G36" s="199">
        <f>PRODUCT(E36:F36)</f>
        <v>0</v>
      </c>
      <c r="H36" s="182"/>
    </row>
    <row r="37" spans="1:8" ht="18">
      <c r="A37" s="186">
        <v>13</v>
      </c>
      <c r="B37" s="186" t="s">
        <v>545</v>
      </c>
      <c r="C37" s="186" t="s">
        <v>546</v>
      </c>
      <c r="D37" s="186" t="s">
        <v>518</v>
      </c>
      <c r="E37" s="186">
        <v>16</v>
      </c>
      <c r="F37" s="190">
        <v>0</v>
      </c>
      <c r="G37" s="199">
        <f>PRODUCT(E37:F37)</f>
        <v>0</v>
      </c>
      <c r="H37" s="182"/>
    </row>
    <row r="38" spans="1:8" ht="18">
      <c r="A38" s="186">
        <v>14</v>
      </c>
      <c r="B38" s="186" t="s">
        <v>547</v>
      </c>
      <c r="C38" s="186" t="s">
        <v>548</v>
      </c>
      <c r="D38" s="186" t="s">
        <v>217</v>
      </c>
      <c r="E38" s="186">
        <v>509</v>
      </c>
      <c r="F38" s="190">
        <v>0</v>
      </c>
      <c r="G38" s="199">
        <f>PRODUCT(E38:F38)</f>
        <v>0</v>
      </c>
      <c r="H38" s="182"/>
    </row>
    <row r="39" spans="1:8" ht="18">
      <c r="A39" s="186">
        <v>23</v>
      </c>
      <c r="B39" s="186" t="s">
        <v>549</v>
      </c>
      <c r="C39" s="186" t="s">
        <v>550</v>
      </c>
      <c r="D39" s="186" t="s">
        <v>306</v>
      </c>
      <c r="E39" s="186">
        <v>1.68</v>
      </c>
      <c r="F39" s="192">
        <v>0</v>
      </c>
      <c r="G39" s="199">
        <f>PRODUCT(E39,F39)/100</f>
        <v>0</v>
      </c>
      <c r="H39" s="182"/>
    </row>
    <row r="40" spans="1:8" ht="18">
      <c r="A40" s="186"/>
      <c r="B40" s="186"/>
      <c r="C40" s="186"/>
      <c r="D40" s="186"/>
      <c r="E40" s="186"/>
      <c r="F40" s="190"/>
      <c r="G40" s="182"/>
      <c r="H40" s="182"/>
    </row>
    <row r="41" spans="1:8" ht="18">
      <c r="A41" s="186"/>
      <c r="B41" s="186"/>
      <c r="C41" s="187" t="s">
        <v>551</v>
      </c>
      <c r="D41" s="186"/>
      <c r="E41" s="186"/>
      <c r="F41" s="190"/>
      <c r="G41" s="196">
        <f>SUM(G25:G40)</f>
        <v>0</v>
      </c>
      <c r="H41" s="182"/>
    </row>
    <row r="42" spans="1:8" ht="18">
      <c r="A42" s="186"/>
      <c r="B42" s="186"/>
      <c r="C42" s="187"/>
      <c r="D42" s="186"/>
      <c r="E42" s="186"/>
      <c r="F42" s="190"/>
      <c r="G42" s="196"/>
      <c r="H42" s="182"/>
    </row>
    <row r="43" spans="1:8" ht="18">
      <c r="A43" s="186"/>
      <c r="B43" s="186"/>
      <c r="C43" s="187"/>
      <c r="D43" s="186"/>
      <c r="E43" s="186"/>
      <c r="F43" s="190"/>
      <c r="G43" s="196"/>
      <c r="H43" s="182"/>
    </row>
    <row r="44" spans="1:8" ht="18">
      <c r="A44" s="186"/>
      <c r="B44" s="187">
        <v>721</v>
      </c>
      <c r="C44" s="187" t="s">
        <v>552</v>
      </c>
      <c r="D44" s="186"/>
      <c r="E44" s="186"/>
      <c r="F44" s="190"/>
      <c r="G44" s="196"/>
      <c r="H44" s="182"/>
    </row>
    <row r="45" spans="1:8" ht="18">
      <c r="A45" s="186"/>
      <c r="B45" s="186"/>
      <c r="C45" s="187"/>
      <c r="D45" s="186"/>
      <c r="E45" s="186"/>
      <c r="F45" s="190"/>
      <c r="G45" s="196"/>
      <c r="H45" s="182"/>
    </row>
    <row r="46" spans="1:9" ht="18">
      <c r="A46" s="186">
        <v>1</v>
      </c>
      <c r="B46" s="186" t="s">
        <v>553</v>
      </c>
      <c r="C46" s="186" t="s">
        <v>554</v>
      </c>
      <c r="D46" s="186" t="s">
        <v>217</v>
      </c>
      <c r="E46" s="186">
        <v>500</v>
      </c>
      <c r="F46" s="190">
        <v>0</v>
      </c>
      <c r="G46" s="199">
        <f aca="true" t="shared" si="1" ref="G46:G51">PRODUCT(E46,F46)</f>
        <v>0</v>
      </c>
      <c r="H46" s="182"/>
      <c r="I46" s="181">
        <v>0.00669</v>
      </c>
    </row>
    <row r="47" spans="1:9" ht="18">
      <c r="A47" s="186">
        <v>2</v>
      </c>
      <c r="B47" s="186" t="s">
        <v>555</v>
      </c>
      <c r="C47" s="186" t="s">
        <v>556</v>
      </c>
      <c r="D47" s="186" t="s">
        <v>518</v>
      </c>
      <c r="E47" s="186">
        <v>26</v>
      </c>
      <c r="F47" s="190">
        <v>0</v>
      </c>
      <c r="G47" s="199">
        <f t="shared" si="1"/>
        <v>0</v>
      </c>
      <c r="H47" s="182"/>
      <c r="I47" s="181">
        <v>0.02656</v>
      </c>
    </row>
    <row r="48" spans="1:9" ht="18">
      <c r="A48" s="186">
        <v>3</v>
      </c>
      <c r="B48" s="186" t="s">
        <v>557</v>
      </c>
      <c r="C48" s="186" t="s">
        <v>558</v>
      </c>
      <c r="D48" s="186" t="s">
        <v>518</v>
      </c>
      <c r="E48" s="186">
        <v>78</v>
      </c>
      <c r="F48" s="190">
        <v>0</v>
      </c>
      <c r="G48" s="199">
        <f t="shared" si="1"/>
        <v>0</v>
      </c>
      <c r="H48" s="182"/>
      <c r="I48" s="181">
        <v>0.0031</v>
      </c>
    </row>
    <row r="49" spans="1:8" ht="18">
      <c r="A49" s="186">
        <v>4</v>
      </c>
      <c r="B49" s="186" t="s">
        <v>559</v>
      </c>
      <c r="C49" s="186" t="s">
        <v>560</v>
      </c>
      <c r="D49" s="186" t="s">
        <v>518</v>
      </c>
      <c r="E49" s="186">
        <v>3</v>
      </c>
      <c r="F49" s="190">
        <v>0</v>
      </c>
      <c r="G49" s="199">
        <f t="shared" si="1"/>
        <v>0</v>
      </c>
      <c r="H49" s="182"/>
    </row>
    <row r="50" spans="1:8" ht="18">
      <c r="A50" s="186">
        <v>5</v>
      </c>
      <c r="B50" s="186" t="s">
        <v>561</v>
      </c>
      <c r="C50" s="186" t="s">
        <v>562</v>
      </c>
      <c r="D50" s="186" t="s">
        <v>518</v>
      </c>
      <c r="E50" s="186">
        <v>16</v>
      </c>
      <c r="F50" s="190">
        <v>0</v>
      </c>
      <c r="G50" s="199">
        <f t="shared" si="1"/>
        <v>0</v>
      </c>
      <c r="H50" s="182"/>
    </row>
    <row r="51" spans="1:8" ht="18">
      <c r="A51" s="186">
        <v>6</v>
      </c>
      <c r="B51" s="186" t="s">
        <v>563</v>
      </c>
      <c r="C51" s="186" t="s">
        <v>564</v>
      </c>
      <c r="D51" s="186" t="s">
        <v>265</v>
      </c>
      <c r="E51" s="186">
        <v>4.277</v>
      </c>
      <c r="F51" s="190">
        <v>0</v>
      </c>
      <c r="G51" s="199">
        <f t="shared" si="1"/>
        <v>0</v>
      </c>
      <c r="H51" s="182"/>
    </row>
    <row r="52" spans="1:8" ht="18">
      <c r="A52" s="186"/>
      <c r="B52" s="186"/>
      <c r="C52" s="186"/>
      <c r="D52" s="186"/>
      <c r="E52" s="186"/>
      <c r="F52" s="190"/>
      <c r="G52" s="182"/>
      <c r="H52" s="182"/>
    </row>
    <row r="53" spans="1:8" ht="18">
      <c r="A53" s="186"/>
      <c r="B53" s="187"/>
      <c r="C53" s="187" t="s">
        <v>551</v>
      </c>
      <c r="D53" s="187"/>
      <c r="E53" s="187"/>
      <c r="F53" s="193"/>
      <c r="G53" s="196">
        <f>SUM(G46:G52)</f>
        <v>0</v>
      </c>
      <c r="H53" s="182"/>
    </row>
    <row r="54" spans="1:8" ht="18">
      <c r="A54" s="186"/>
      <c r="B54" s="186"/>
      <c r="C54" s="186"/>
      <c r="D54" s="186"/>
      <c r="E54" s="186"/>
      <c r="F54" s="190"/>
      <c r="G54" s="182"/>
      <c r="H54" s="182"/>
    </row>
    <row r="55" spans="1:8" ht="18">
      <c r="A55" s="186"/>
      <c r="B55" s="187"/>
      <c r="C55" s="187"/>
      <c r="D55" s="186"/>
      <c r="E55" s="186"/>
      <c r="F55" s="190"/>
      <c r="G55" s="182"/>
      <c r="H55" s="182"/>
    </row>
    <row r="56" spans="1:8" ht="18">
      <c r="A56" s="186"/>
      <c r="B56" s="187">
        <v>722</v>
      </c>
      <c r="C56" s="187" t="s">
        <v>513</v>
      </c>
      <c r="D56" s="186"/>
      <c r="E56" s="186"/>
      <c r="F56" s="190"/>
      <c r="G56" s="182"/>
      <c r="H56" s="182"/>
    </row>
    <row r="57" spans="1:8" ht="18">
      <c r="A57" s="186"/>
      <c r="B57" s="187"/>
      <c r="C57" s="187"/>
      <c r="D57" s="186"/>
      <c r="E57" s="186"/>
      <c r="F57" s="190"/>
      <c r="G57" s="182"/>
      <c r="H57" s="182"/>
    </row>
    <row r="58" spans="1:8" ht="18">
      <c r="A58" s="186">
        <v>1</v>
      </c>
      <c r="B58" s="186" t="s">
        <v>565</v>
      </c>
      <c r="C58" s="186" t="s">
        <v>566</v>
      </c>
      <c r="D58" s="186" t="s">
        <v>217</v>
      </c>
      <c r="E58" s="186">
        <v>530</v>
      </c>
      <c r="F58" s="190">
        <v>0</v>
      </c>
      <c r="G58" s="199">
        <f aca="true" t="shared" si="2" ref="G58:G78">PRODUCT(E58,F58)</f>
        <v>0</v>
      </c>
      <c r="H58" s="182"/>
    </row>
    <row r="59" spans="1:8" ht="18">
      <c r="A59" s="186">
        <v>2</v>
      </c>
      <c r="B59" s="186" t="s">
        <v>567</v>
      </c>
      <c r="C59" s="186" t="s">
        <v>568</v>
      </c>
      <c r="D59" s="186" t="s">
        <v>217</v>
      </c>
      <c r="E59" s="186">
        <v>384</v>
      </c>
      <c r="F59" s="190">
        <v>0</v>
      </c>
      <c r="G59" s="199">
        <f t="shared" si="2"/>
        <v>0</v>
      </c>
      <c r="H59" s="182"/>
    </row>
    <row r="60" spans="1:8" ht="18">
      <c r="A60" s="186">
        <v>3</v>
      </c>
      <c r="B60" s="186" t="s">
        <v>524</v>
      </c>
      <c r="C60" s="186" t="s">
        <v>569</v>
      </c>
      <c r="D60" s="186" t="s">
        <v>217</v>
      </c>
      <c r="E60" s="186">
        <v>120</v>
      </c>
      <c r="F60" s="190">
        <v>0</v>
      </c>
      <c r="G60" s="199">
        <f t="shared" si="2"/>
        <v>0</v>
      </c>
      <c r="H60" s="182"/>
    </row>
    <row r="61" spans="1:8" ht="18">
      <c r="A61" s="186">
        <v>4</v>
      </c>
      <c r="B61" s="186" t="s">
        <v>526</v>
      </c>
      <c r="C61" s="186" t="s">
        <v>570</v>
      </c>
      <c r="D61" s="186" t="s">
        <v>217</v>
      </c>
      <c r="E61" s="186">
        <v>61</v>
      </c>
      <c r="F61" s="190">
        <v>0</v>
      </c>
      <c r="G61" s="199">
        <f t="shared" si="2"/>
        <v>0</v>
      </c>
      <c r="H61" s="182"/>
    </row>
    <row r="62" spans="1:8" ht="18">
      <c r="A62" s="186">
        <v>5</v>
      </c>
      <c r="B62" s="186" t="s">
        <v>571</v>
      </c>
      <c r="C62" s="186" t="s">
        <v>572</v>
      </c>
      <c r="D62" s="186" t="s">
        <v>217</v>
      </c>
      <c r="E62" s="186">
        <v>27</v>
      </c>
      <c r="F62" s="190">
        <v>0</v>
      </c>
      <c r="G62" s="199">
        <f t="shared" si="2"/>
        <v>0</v>
      </c>
      <c r="H62" s="182"/>
    </row>
    <row r="63" spans="1:8" ht="18">
      <c r="A63" s="186">
        <v>6</v>
      </c>
      <c r="B63" s="186" t="s">
        <v>573</v>
      </c>
      <c r="C63" s="186" t="s">
        <v>574</v>
      </c>
      <c r="D63" s="186" t="s">
        <v>217</v>
      </c>
      <c r="E63" s="186">
        <v>530</v>
      </c>
      <c r="F63" s="190">
        <v>0</v>
      </c>
      <c r="G63" s="199">
        <f t="shared" si="2"/>
        <v>0</v>
      </c>
      <c r="H63" s="182"/>
    </row>
    <row r="64" spans="1:8" ht="18">
      <c r="A64" s="186">
        <v>7</v>
      </c>
      <c r="B64" s="186" t="s">
        <v>575</v>
      </c>
      <c r="C64" s="186" t="s">
        <v>576</v>
      </c>
      <c r="D64" s="186" t="s">
        <v>217</v>
      </c>
      <c r="E64" s="186">
        <v>565</v>
      </c>
      <c r="F64" s="190">
        <v>0</v>
      </c>
      <c r="G64" s="199">
        <f t="shared" si="2"/>
        <v>0</v>
      </c>
      <c r="H64" s="182"/>
    </row>
    <row r="65" spans="1:8" ht="18">
      <c r="A65" s="186">
        <v>8</v>
      </c>
      <c r="B65" s="186" t="s">
        <v>577</v>
      </c>
      <c r="C65" s="186" t="s">
        <v>578</v>
      </c>
      <c r="D65" s="186" t="s">
        <v>217</v>
      </c>
      <c r="E65" s="186">
        <v>27</v>
      </c>
      <c r="F65" s="190">
        <v>0</v>
      </c>
      <c r="G65" s="199">
        <f t="shared" si="2"/>
        <v>0</v>
      </c>
      <c r="H65" s="182"/>
    </row>
    <row r="66" spans="1:8" ht="18">
      <c r="A66" s="186">
        <v>9</v>
      </c>
      <c r="B66" s="186" t="s">
        <v>579</v>
      </c>
      <c r="C66" s="186" t="s">
        <v>580</v>
      </c>
      <c r="D66" s="186" t="s">
        <v>518</v>
      </c>
      <c r="E66" s="186">
        <v>220</v>
      </c>
      <c r="F66" s="190">
        <v>0</v>
      </c>
      <c r="G66" s="199">
        <f t="shared" si="2"/>
        <v>0</v>
      </c>
      <c r="H66" s="182"/>
    </row>
    <row r="67" spans="1:8" ht="18">
      <c r="A67" s="186">
        <v>10</v>
      </c>
      <c r="B67" s="186" t="s">
        <v>581</v>
      </c>
      <c r="C67" s="186" t="s">
        <v>582</v>
      </c>
      <c r="D67" s="186" t="s">
        <v>518</v>
      </c>
      <c r="E67" s="186">
        <v>216</v>
      </c>
      <c r="F67" s="190">
        <v>0</v>
      </c>
      <c r="G67" s="199">
        <f t="shared" si="2"/>
        <v>0</v>
      </c>
      <c r="H67" s="182"/>
    </row>
    <row r="68" spans="1:8" ht="18">
      <c r="A68" s="186">
        <v>11</v>
      </c>
      <c r="B68" s="186" t="s">
        <v>583</v>
      </c>
      <c r="C68" s="186" t="s">
        <v>584</v>
      </c>
      <c r="D68" s="186" t="s">
        <v>518</v>
      </c>
      <c r="E68" s="186">
        <v>2</v>
      </c>
      <c r="F68" s="190">
        <v>0</v>
      </c>
      <c r="G68" s="199">
        <f t="shared" si="2"/>
        <v>0</v>
      </c>
      <c r="H68" s="182"/>
    </row>
    <row r="69" spans="1:8" ht="18">
      <c r="A69" s="186">
        <v>12</v>
      </c>
      <c r="B69" s="186" t="s">
        <v>585</v>
      </c>
      <c r="C69" s="186" t="s">
        <v>586</v>
      </c>
      <c r="D69" s="186" t="s">
        <v>518</v>
      </c>
      <c r="E69" s="186">
        <v>10</v>
      </c>
      <c r="F69" s="190">
        <v>0</v>
      </c>
      <c r="G69" s="199">
        <f t="shared" si="2"/>
        <v>0</v>
      </c>
      <c r="H69" s="182"/>
    </row>
    <row r="70" spans="1:8" ht="18">
      <c r="A70" s="186">
        <v>13</v>
      </c>
      <c r="B70" s="186" t="s">
        <v>587</v>
      </c>
      <c r="C70" s="186" t="s">
        <v>588</v>
      </c>
      <c r="D70" s="186" t="s">
        <v>518</v>
      </c>
      <c r="E70" s="186">
        <v>26</v>
      </c>
      <c r="F70" s="190">
        <v>0</v>
      </c>
      <c r="G70" s="199">
        <f t="shared" si="2"/>
        <v>0</v>
      </c>
      <c r="H70" s="182"/>
    </row>
    <row r="71" spans="1:8" ht="18">
      <c r="A71" s="186">
        <v>14</v>
      </c>
      <c r="B71" s="186" t="s">
        <v>589</v>
      </c>
      <c r="C71" s="186" t="s">
        <v>590</v>
      </c>
      <c r="D71" s="186" t="s">
        <v>518</v>
      </c>
      <c r="E71" s="186">
        <v>12</v>
      </c>
      <c r="F71" s="190">
        <v>0</v>
      </c>
      <c r="G71" s="199">
        <f t="shared" si="2"/>
        <v>0</v>
      </c>
      <c r="H71" s="182"/>
    </row>
    <row r="72" spans="1:8" ht="18">
      <c r="A72" s="186">
        <v>15</v>
      </c>
      <c r="B72" s="186" t="s">
        <v>591</v>
      </c>
      <c r="C72" s="186" t="s">
        <v>592</v>
      </c>
      <c r="D72" s="186" t="s">
        <v>518</v>
      </c>
      <c r="E72" s="186">
        <v>4</v>
      </c>
      <c r="F72" s="190">
        <v>0</v>
      </c>
      <c r="G72" s="199">
        <f t="shared" si="2"/>
        <v>0</v>
      </c>
      <c r="H72" s="182"/>
    </row>
    <row r="73" spans="1:8" ht="18">
      <c r="A73" s="186">
        <v>16</v>
      </c>
      <c r="B73" s="186" t="s">
        <v>593</v>
      </c>
      <c r="C73" s="186" t="s">
        <v>594</v>
      </c>
      <c r="D73" s="186" t="s">
        <v>518</v>
      </c>
      <c r="E73" s="186">
        <v>1</v>
      </c>
      <c r="F73" s="190">
        <v>0</v>
      </c>
      <c r="G73" s="199">
        <f t="shared" si="2"/>
        <v>0</v>
      </c>
      <c r="H73" s="182"/>
    </row>
    <row r="74" spans="1:8" ht="18">
      <c r="A74" s="186">
        <v>17</v>
      </c>
      <c r="B74" s="186" t="s">
        <v>595</v>
      </c>
      <c r="C74" s="186" t="s">
        <v>596</v>
      </c>
      <c r="D74" s="186" t="s">
        <v>518</v>
      </c>
      <c r="E74" s="186">
        <v>26</v>
      </c>
      <c r="F74" s="190">
        <v>0</v>
      </c>
      <c r="G74" s="199">
        <f t="shared" si="2"/>
        <v>0</v>
      </c>
      <c r="H74" s="182"/>
    </row>
    <row r="75" spans="1:8" ht="18">
      <c r="A75" s="186">
        <v>18</v>
      </c>
      <c r="B75" s="186" t="s">
        <v>597</v>
      </c>
      <c r="C75" s="186" t="s">
        <v>598</v>
      </c>
      <c r="D75" s="186" t="s">
        <v>518</v>
      </c>
      <c r="E75" s="186">
        <v>52</v>
      </c>
      <c r="F75" s="190">
        <v>0</v>
      </c>
      <c r="G75" s="199">
        <f t="shared" si="2"/>
        <v>0</v>
      </c>
      <c r="H75" s="182"/>
    </row>
    <row r="76" spans="1:8" ht="18">
      <c r="A76" s="186">
        <v>19</v>
      </c>
      <c r="B76" s="186" t="s">
        <v>599</v>
      </c>
      <c r="C76" s="186" t="s">
        <v>600</v>
      </c>
      <c r="D76" s="186" t="s">
        <v>518</v>
      </c>
      <c r="E76" s="186">
        <v>16</v>
      </c>
      <c r="F76" s="190">
        <v>0</v>
      </c>
      <c r="G76" s="199">
        <f t="shared" si="2"/>
        <v>0</v>
      </c>
      <c r="H76" s="182"/>
    </row>
    <row r="77" spans="1:8" ht="18">
      <c r="A77" s="186">
        <v>20</v>
      </c>
      <c r="B77" s="186" t="s">
        <v>601</v>
      </c>
      <c r="C77" s="186" t="s">
        <v>602</v>
      </c>
      <c r="D77" s="186" t="s">
        <v>217</v>
      </c>
      <c r="E77" s="186">
        <v>1122</v>
      </c>
      <c r="F77" s="190">
        <v>0</v>
      </c>
      <c r="G77" s="199">
        <f t="shared" si="2"/>
        <v>0</v>
      </c>
      <c r="H77" s="182"/>
    </row>
    <row r="78" spans="1:8" ht="18">
      <c r="A78" s="186">
        <v>21</v>
      </c>
      <c r="B78" s="186" t="s">
        <v>603</v>
      </c>
      <c r="C78" s="186" t="s">
        <v>604</v>
      </c>
      <c r="D78" s="186" t="s">
        <v>217</v>
      </c>
      <c r="E78" s="186">
        <v>1122</v>
      </c>
      <c r="F78" s="190">
        <v>0</v>
      </c>
      <c r="G78" s="199">
        <f t="shared" si="2"/>
        <v>0</v>
      </c>
      <c r="H78" s="182"/>
    </row>
    <row r="79" spans="1:8" ht="18">
      <c r="A79" s="186">
        <v>22</v>
      </c>
      <c r="B79" s="186" t="s">
        <v>605</v>
      </c>
      <c r="C79" s="186" t="s">
        <v>280</v>
      </c>
      <c r="D79" s="186" t="s">
        <v>306</v>
      </c>
      <c r="E79" s="186">
        <v>1.02</v>
      </c>
      <c r="F79" s="192">
        <v>0</v>
      </c>
      <c r="G79" s="199">
        <f>PRODUCT(E79,F79)/100</f>
        <v>0</v>
      </c>
      <c r="H79" s="182"/>
    </row>
    <row r="80" spans="1:8" ht="18">
      <c r="A80" s="186"/>
      <c r="B80" s="186"/>
      <c r="C80" s="186"/>
      <c r="D80" s="186"/>
      <c r="E80" s="186"/>
      <c r="F80" s="190"/>
      <c r="G80" s="182"/>
      <c r="H80" s="182"/>
    </row>
    <row r="81" spans="1:8" ht="18">
      <c r="A81" s="186"/>
      <c r="B81" s="186"/>
      <c r="C81" s="187" t="s">
        <v>606</v>
      </c>
      <c r="D81" s="186"/>
      <c r="E81" s="186"/>
      <c r="F81" s="190"/>
      <c r="G81" s="196">
        <f>SUM(G58:G80)</f>
        <v>0</v>
      </c>
      <c r="H81" s="182"/>
    </row>
    <row r="82" spans="1:8" ht="18">
      <c r="A82" s="186"/>
      <c r="B82" s="186"/>
      <c r="C82" s="187"/>
      <c r="D82" s="186"/>
      <c r="E82" s="186"/>
      <c r="F82" s="190"/>
      <c r="G82" s="196"/>
      <c r="H82" s="182"/>
    </row>
    <row r="83" spans="1:8" ht="18">
      <c r="A83" s="186"/>
      <c r="B83" s="186"/>
      <c r="C83" s="187"/>
      <c r="D83" s="186"/>
      <c r="E83" s="186"/>
      <c r="F83" s="190"/>
      <c r="G83" s="196"/>
      <c r="H83" s="182"/>
    </row>
    <row r="84" spans="1:8" ht="18">
      <c r="A84" s="186"/>
      <c r="B84" s="187">
        <v>722</v>
      </c>
      <c r="C84" s="187" t="s">
        <v>607</v>
      </c>
      <c r="D84" s="186"/>
      <c r="E84" s="186"/>
      <c r="F84" s="190"/>
      <c r="G84" s="196"/>
      <c r="H84" s="182"/>
    </row>
    <row r="85" spans="1:8" ht="18">
      <c r="A85" s="186"/>
      <c r="B85" s="186"/>
      <c r="C85" s="187"/>
      <c r="D85" s="186"/>
      <c r="E85" s="186"/>
      <c r="F85" s="190"/>
      <c r="G85" s="196"/>
      <c r="H85" s="182"/>
    </row>
    <row r="86" spans="1:9" ht="18">
      <c r="A86" s="186">
        <v>1</v>
      </c>
      <c r="B86" s="186" t="s">
        <v>608</v>
      </c>
      <c r="C86" s="186" t="s">
        <v>609</v>
      </c>
      <c r="D86" s="186" t="s">
        <v>217</v>
      </c>
      <c r="E86" s="186">
        <v>1000</v>
      </c>
      <c r="F86" s="190">
        <v>0</v>
      </c>
      <c r="G86" s="199">
        <f>PRODUCT(E86,F86)</f>
        <v>0</v>
      </c>
      <c r="H86" s="182"/>
      <c r="I86" s="181">
        <v>0.00497</v>
      </c>
    </row>
    <row r="87" spans="1:9" ht="18">
      <c r="A87" s="186">
        <v>2</v>
      </c>
      <c r="B87" s="186" t="s">
        <v>610</v>
      </c>
      <c r="C87" s="186" t="s">
        <v>611</v>
      </c>
      <c r="D87" s="186" t="s">
        <v>518</v>
      </c>
      <c r="E87" s="186">
        <v>52</v>
      </c>
      <c r="F87" s="190">
        <v>0</v>
      </c>
      <c r="G87" s="199">
        <f>PRODUCT(E87,F87)</f>
        <v>0</v>
      </c>
      <c r="H87" s="182"/>
      <c r="I87" s="181">
        <v>0.0056</v>
      </c>
    </row>
    <row r="88" spans="1:8" ht="18">
      <c r="A88" s="186">
        <v>3</v>
      </c>
      <c r="B88" s="186" t="s">
        <v>563</v>
      </c>
      <c r="C88" s="186" t="s">
        <v>612</v>
      </c>
      <c r="D88" s="186" t="s">
        <v>265</v>
      </c>
      <c r="E88" s="186">
        <v>4.97</v>
      </c>
      <c r="F88" s="190">
        <v>0</v>
      </c>
      <c r="G88" s="199">
        <f>PRODUCT(E88,F88)</f>
        <v>0</v>
      </c>
      <c r="H88" s="182"/>
    </row>
    <row r="89" spans="1:8" ht="18">
      <c r="A89" s="186">
        <v>4</v>
      </c>
      <c r="B89" s="186" t="s">
        <v>613</v>
      </c>
      <c r="C89" s="186" t="s">
        <v>614</v>
      </c>
      <c r="D89" s="186" t="s">
        <v>518</v>
      </c>
      <c r="E89" s="186">
        <v>4</v>
      </c>
      <c r="F89" s="190">
        <v>0</v>
      </c>
      <c r="G89" s="199">
        <f>PRODUCT(E89,F89)</f>
        <v>0</v>
      </c>
      <c r="H89" s="182"/>
    </row>
    <row r="90" spans="1:8" ht="18">
      <c r="A90" s="186"/>
      <c r="B90" s="186"/>
      <c r="C90" s="186"/>
      <c r="D90" s="186"/>
      <c r="E90" s="186"/>
      <c r="F90" s="190"/>
      <c r="G90" s="199"/>
      <c r="H90" s="182"/>
    </row>
    <row r="91" spans="1:8" ht="18">
      <c r="A91" s="186"/>
      <c r="B91" s="186"/>
      <c r="C91" s="187" t="s">
        <v>606</v>
      </c>
      <c r="D91" s="186"/>
      <c r="E91" s="186"/>
      <c r="F91" s="190"/>
      <c r="G91" s="196">
        <f>SUM(G86:G90)</f>
        <v>0</v>
      </c>
      <c r="H91" s="182"/>
    </row>
    <row r="92" spans="1:8" ht="18">
      <c r="A92" s="186"/>
      <c r="B92" s="186"/>
      <c r="C92" s="186"/>
      <c r="D92" s="186"/>
      <c r="E92" s="186"/>
      <c r="F92" s="190"/>
      <c r="G92" s="199"/>
      <c r="H92" s="182"/>
    </row>
    <row r="93" spans="1:8" ht="18">
      <c r="A93" s="186"/>
      <c r="B93" s="186"/>
      <c r="C93" s="186"/>
      <c r="D93" s="186"/>
      <c r="E93" s="186"/>
      <c r="F93" s="190"/>
      <c r="G93" s="182"/>
      <c r="H93" s="182"/>
    </row>
    <row r="94" spans="1:8" ht="18">
      <c r="A94" s="186"/>
      <c r="B94" s="187">
        <v>725</v>
      </c>
      <c r="C94" s="187" t="s">
        <v>515</v>
      </c>
      <c r="D94" s="186"/>
      <c r="E94" s="186"/>
      <c r="F94" s="190"/>
      <c r="G94" s="182"/>
      <c r="H94" s="182"/>
    </row>
    <row r="95" spans="1:8" ht="18">
      <c r="A95" s="186"/>
      <c r="B95" s="187"/>
      <c r="C95" s="187"/>
      <c r="D95" s="186"/>
      <c r="E95" s="186"/>
      <c r="F95" s="190"/>
      <c r="G95" s="182"/>
      <c r="H95" s="182"/>
    </row>
    <row r="96" spans="1:8" ht="20.25">
      <c r="A96" s="186">
        <v>1</v>
      </c>
      <c r="B96" s="188" t="s">
        <v>615</v>
      </c>
      <c r="C96" s="186" t="s">
        <v>616</v>
      </c>
      <c r="D96" s="185" t="s">
        <v>617</v>
      </c>
      <c r="E96" s="186">
        <v>26</v>
      </c>
      <c r="F96" s="192">
        <v>0</v>
      </c>
      <c r="G96" s="199">
        <f aca="true" t="shared" si="3" ref="G96:G111">PRODUCT(E96:F96)</f>
        <v>0</v>
      </c>
      <c r="H96" s="182"/>
    </row>
    <row r="97" spans="1:8" ht="20.25">
      <c r="A97" s="186">
        <v>2</v>
      </c>
      <c r="B97" s="188" t="s">
        <v>618</v>
      </c>
      <c r="C97" s="186" t="s">
        <v>619</v>
      </c>
      <c r="D97" s="185" t="s">
        <v>617</v>
      </c>
      <c r="E97" s="186">
        <v>26</v>
      </c>
      <c r="F97" s="192">
        <v>0</v>
      </c>
      <c r="G97" s="199">
        <f t="shared" si="3"/>
        <v>0</v>
      </c>
      <c r="H97" s="182"/>
    </row>
    <row r="98" spans="1:8" ht="20.25">
      <c r="A98" s="186">
        <v>3</v>
      </c>
      <c r="B98" s="186" t="s">
        <v>620</v>
      </c>
      <c r="C98" s="186" t="s">
        <v>621</v>
      </c>
      <c r="D98" s="185" t="s">
        <v>617</v>
      </c>
      <c r="E98" s="186">
        <v>26</v>
      </c>
      <c r="F98" s="192">
        <v>0</v>
      </c>
      <c r="G98" s="199">
        <f t="shared" si="3"/>
        <v>0</v>
      </c>
      <c r="H98" s="182"/>
    </row>
    <row r="99" spans="1:8" ht="18">
      <c r="A99" s="186">
        <v>4</v>
      </c>
      <c r="B99" s="188" t="s">
        <v>622</v>
      </c>
      <c r="C99" s="186" t="s">
        <v>623</v>
      </c>
      <c r="D99" s="186" t="s">
        <v>518</v>
      </c>
      <c r="E99" s="186">
        <v>26</v>
      </c>
      <c r="F99" s="192">
        <v>0</v>
      </c>
      <c r="G99" s="199">
        <f t="shared" si="3"/>
        <v>0</v>
      </c>
      <c r="H99" s="182"/>
    </row>
    <row r="100" spans="1:8" ht="18">
      <c r="A100" s="186">
        <v>5</v>
      </c>
      <c r="B100" s="188" t="s">
        <v>536</v>
      </c>
      <c r="C100" s="186" t="s">
        <v>624</v>
      </c>
      <c r="D100" s="186" t="s">
        <v>518</v>
      </c>
      <c r="E100" s="186">
        <v>26</v>
      </c>
      <c r="F100" s="192">
        <v>0</v>
      </c>
      <c r="G100" s="199">
        <f t="shared" si="3"/>
        <v>0</v>
      </c>
      <c r="H100" s="182"/>
    </row>
    <row r="101" spans="1:8" ht="18">
      <c r="A101" s="186">
        <v>6</v>
      </c>
      <c r="B101" s="188" t="s">
        <v>625</v>
      </c>
      <c r="C101" s="186" t="s">
        <v>626</v>
      </c>
      <c r="D101" s="186" t="s">
        <v>518</v>
      </c>
      <c r="E101" s="186">
        <v>2</v>
      </c>
      <c r="F101" s="192">
        <v>0</v>
      </c>
      <c r="G101" s="199">
        <f t="shared" si="3"/>
        <v>0</v>
      </c>
      <c r="H101" s="182"/>
    </row>
    <row r="102" spans="1:8" ht="18">
      <c r="A102" s="186">
        <v>7</v>
      </c>
      <c r="B102" s="188" t="s">
        <v>627</v>
      </c>
      <c r="C102" s="186" t="s">
        <v>628</v>
      </c>
      <c r="D102" s="186" t="s">
        <v>518</v>
      </c>
      <c r="E102" s="186">
        <v>2</v>
      </c>
      <c r="F102" s="192">
        <v>0</v>
      </c>
      <c r="G102" s="199">
        <f t="shared" si="3"/>
        <v>0</v>
      </c>
      <c r="H102" s="182"/>
    </row>
    <row r="103" spans="1:8" ht="18">
      <c r="A103" s="186">
        <v>8</v>
      </c>
      <c r="B103" s="186" t="s">
        <v>629</v>
      </c>
      <c r="C103" s="186" t="s">
        <v>630</v>
      </c>
      <c r="D103" s="186" t="s">
        <v>518</v>
      </c>
      <c r="E103" s="186">
        <v>130</v>
      </c>
      <c r="F103" s="192">
        <v>0</v>
      </c>
      <c r="G103" s="199">
        <f t="shared" si="3"/>
        <v>0</v>
      </c>
      <c r="H103" s="182"/>
    </row>
    <row r="104" spans="1:8" ht="18">
      <c r="A104" s="186">
        <v>9</v>
      </c>
      <c r="B104" s="186" t="s">
        <v>631</v>
      </c>
      <c r="C104" s="186" t="s">
        <v>632</v>
      </c>
      <c r="D104" s="186" t="s">
        <v>518</v>
      </c>
      <c r="E104" s="186">
        <v>34</v>
      </c>
      <c r="F104" s="192">
        <v>0</v>
      </c>
      <c r="G104" s="199">
        <f t="shared" si="3"/>
        <v>0</v>
      </c>
      <c r="H104" s="182"/>
    </row>
    <row r="105" spans="1:8" ht="18">
      <c r="A105" s="186">
        <v>10</v>
      </c>
      <c r="B105" s="186" t="s">
        <v>633</v>
      </c>
      <c r="C105" s="186" t="s">
        <v>634</v>
      </c>
      <c r="D105" s="186" t="s">
        <v>518</v>
      </c>
      <c r="E105" s="186">
        <v>26</v>
      </c>
      <c r="F105" s="192">
        <v>0</v>
      </c>
      <c r="G105" s="199">
        <f t="shared" si="3"/>
        <v>0</v>
      </c>
      <c r="H105" s="182"/>
    </row>
    <row r="106" spans="1:8" ht="18">
      <c r="A106" s="186">
        <v>11</v>
      </c>
      <c r="B106" s="186" t="s">
        <v>635</v>
      </c>
      <c r="C106" s="186" t="s">
        <v>636</v>
      </c>
      <c r="D106" s="186" t="s">
        <v>518</v>
      </c>
      <c r="E106" s="186">
        <v>2</v>
      </c>
      <c r="F106" s="192">
        <v>0</v>
      </c>
      <c r="G106" s="199">
        <f t="shared" si="3"/>
        <v>0</v>
      </c>
      <c r="H106" s="183"/>
    </row>
    <row r="107" spans="1:8" ht="18">
      <c r="A107" s="186">
        <v>12</v>
      </c>
      <c r="B107" s="186" t="s">
        <v>637</v>
      </c>
      <c r="C107" s="186" t="s">
        <v>638</v>
      </c>
      <c r="D107" s="186" t="s">
        <v>518</v>
      </c>
      <c r="E107" s="186">
        <v>26</v>
      </c>
      <c r="F107" s="192">
        <v>0</v>
      </c>
      <c r="G107" s="199">
        <f t="shared" si="3"/>
        <v>0</v>
      </c>
      <c r="H107" s="182"/>
    </row>
    <row r="108" spans="1:8" ht="18">
      <c r="A108" s="186">
        <v>13</v>
      </c>
      <c r="B108" s="186" t="s">
        <v>639</v>
      </c>
      <c r="C108" s="186" t="s">
        <v>640</v>
      </c>
      <c r="D108" s="186" t="s">
        <v>544</v>
      </c>
      <c r="E108" s="186">
        <v>26</v>
      </c>
      <c r="F108" s="192">
        <v>0</v>
      </c>
      <c r="G108" s="199">
        <f t="shared" si="3"/>
        <v>0</v>
      </c>
      <c r="H108" s="182"/>
    </row>
    <row r="109" spans="1:8" ht="18">
      <c r="A109" s="186">
        <v>14</v>
      </c>
      <c r="B109" s="186" t="s">
        <v>641</v>
      </c>
      <c r="C109" s="186" t="s">
        <v>642</v>
      </c>
      <c r="D109" s="186" t="s">
        <v>544</v>
      </c>
      <c r="E109" s="186">
        <v>14</v>
      </c>
      <c r="F109" s="192">
        <v>0</v>
      </c>
      <c r="G109" s="199">
        <f t="shared" si="3"/>
        <v>0</v>
      </c>
      <c r="H109" s="183"/>
    </row>
    <row r="110" spans="1:8" ht="18">
      <c r="A110" s="186">
        <v>15</v>
      </c>
      <c r="B110" s="186" t="s">
        <v>643</v>
      </c>
      <c r="C110" s="186" t="s">
        <v>644</v>
      </c>
      <c r="D110" s="186" t="s">
        <v>518</v>
      </c>
      <c r="E110" s="186">
        <v>26</v>
      </c>
      <c r="F110" s="192">
        <v>0</v>
      </c>
      <c r="G110" s="199">
        <f t="shared" si="3"/>
        <v>0</v>
      </c>
      <c r="H110" s="183"/>
    </row>
    <row r="111" spans="1:8" ht="18">
      <c r="A111" s="186">
        <v>16</v>
      </c>
      <c r="B111" s="186" t="s">
        <v>645</v>
      </c>
      <c r="C111" s="186" t="s">
        <v>646</v>
      </c>
      <c r="D111" s="186" t="s">
        <v>518</v>
      </c>
      <c r="E111" s="186">
        <v>50</v>
      </c>
      <c r="F111" s="192">
        <v>0</v>
      </c>
      <c r="G111" s="199">
        <f t="shared" si="3"/>
        <v>0</v>
      </c>
      <c r="H111" s="183"/>
    </row>
    <row r="112" spans="1:8" ht="18">
      <c r="A112" s="186">
        <v>17</v>
      </c>
      <c r="B112" s="186" t="s">
        <v>647</v>
      </c>
      <c r="C112" s="186" t="s">
        <v>550</v>
      </c>
      <c r="D112" s="186" t="s">
        <v>306</v>
      </c>
      <c r="E112" s="186">
        <v>0.21</v>
      </c>
      <c r="F112" s="192">
        <v>0</v>
      </c>
      <c r="G112" s="199">
        <f>PRODUCT(E112:F112)/100</f>
        <v>0</v>
      </c>
      <c r="H112" s="183"/>
    </row>
    <row r="113" spans="1:8" ht="18">
      <c r="A113" s="186"/>
      <c r="B113" s="186"/>
      <c r="C113" s="186"/>
      <c r="D113" s="186"/>
      <c r="E113" s="186"/>
      <c r="F113" s="190"/>
      <c r="G113" s="182"/>
      <c r="H113" s="183"/>
    </row>
    <row r="114" spans="1:8" ht="18">
      <c r="A114" s="186"/>
      <c r="B114" s="186"/>
      <c r="C114" s="187" t="s">
        <v>551</v>
      </c>
      <c r="D114" s="186"/>
      <c r="E114" s="186"/>
      <c r="F114" s="190"/>
      <c r="G114" s="196">
        <f>SUM(G96:G113)</f>
        <v>0</v>
      </c>
      <c r="H114" s="183"/>
    </row>
    <row r="115" spans="1:8" ht="18">
      <c r="A115" s="186"/>
      <c r="B115" s="186"/>
      <c r="C115" s="187"/>
      <c r="D115" s="186"/>
      <c r="E115" s="186"/>
      <c r="F115" s="190"/>
      <c r="G115" s="197"/>
      <c r="H115" s="183"/>
    </row>
    <row r="116" spans="1:8" ht="18">
      <c r="A116" s="186"/>
      <c r="B116" s="186"/>
      <c r="C116" s="187"/>
      <c r="D116" s="186"/>
      <c r="E116" s="186"/>
      <c r="F116" s="190"/>
      <c r="G116" s="197"/>
      <c r="H116" s="182"/>
    </row>
    <row r="117" spans="1:8" ht="18">
      <c r="A117" s="186"/>
      <c r="B117" s="187">
        <v>725</v>
      </c>
      <c r="C117" s="187" t="s">
        <v>516</v>
      </c>
      <c r="D117" s="186"/>
      <c r="E117" s="186"/>
      <c r="F117" s="190"/>
      <c r="G117" s="182"/>
      <c r="H117" s="182"/>
    </row>
    <row r="118" ht="18">
      <c r="H118" s="182"/>
    </row>
    <row r="119" spans="1:8" ht="18">
      <c r="A119" s="186">
        <v>1</v>
      </c>
      <c r="B119" s="186" t="s">
        <v>648</v>
      </c>
      <c r="C119" s="186" t="s">
        <v>649</v>
      </c>
      <c r="D119" s="186" t="s">
        <v>518</v>
      </c>
      <c r="E119" s="186">
        <v>26</v>
      </c>
      <c r="F119" s="192">
        <v>0</v>
      </c>
      <c r="G119" s="199">
        <f aca="true" t="shared" si="4" ref="G119:G126">PRODUCT(E119,F119)</f>
        <v>0</v>
      </c>
      <c r="H119" s="182"/>
    </row>
    <row r="120" spans="1:8" ht="18">
      <c r="A120" s="186">
        <v>2</v>
      </c>
      <c r="B120" s="186" t="s">
        <v>650</v>
      </c>
      <c r="C120" s="186" t="s">
        <v>651</v>
      </c>
      <c r="D120" s="186" t="s">
        <v>518</v>
      </c>
      <c r="E120" s="186">
        <v>26</v>
      </c>
      <c r="F120" s="192">
        <v>0</v>
      </c>
      <c r="G120" s="199">
        <f t="shared" si="4"/>
        <v>0</v>
      </c>
      <c r="H120" s="182"/>
    </row>
    <row r="121" spans="1:8" ht="18">
      <c r="A121" s="186">
        <v>3</v>
      </c>
      <c r="B121" s="186" t="s">
        <v>652</v>
      </c>
      <c r="C121" s="186" t="s">
        <v>653</v>
      </c>
      <c r="D121" s="186" t="s">
        <v>518</v>
      </c>
      <c r="E121" s="186">
        <v>26</v>
      </c>
      <c r="F121" s="192">
        <v>0</v>
      </c>
      <c r="G121" s="199">
        <f t="shared" si="4"/>
        <v>0</v>
      </c>
      <c r="H121" s="182"/>
    </row>
    <row r="122" spans="1:8" ht="18">
      <c r="A122" s="186">
        <v>4</v>
      </c>
      <c r="B122" s="186" t="s">
        <v>654</v>
      </c>
      <c r="C122" s="186" t="s">
        <v>655</v>
      </c>
      <c r="D122" s="186" t="s">
        <v>518</v>
      </c>
      <c r="E122" s="186">
        <v>2</v>
      </c>
      <c r="F122" s="192">
        <v>0</v>
      </c>
      <c r="G122" s="199">
        <f t="shared" si="4"/>
        <v>0</v>
      </c>
      <c r="H122" s="182"/>
    </row>
    <row r="123" spans="1:8" ht="18">
      <c r="A123" s="186">
        <v>5</v>
      </c>
      <c r="B123" s="186" t="s">
        <v>656</v>
      </c>
      <c r="C123" s="186" t="s">
        <v>657</v>
      </c>
      <c r="D123" s="186" t="s">
        <v>518</v>
      </c>
      <c r="E123" s="186">
        <v>52</v>
      </c>
      <c r="F123" s="192">
        <v>0</v>
      </c>
      <c r="G123" s="199">
        <f t="shared" si="4"/>
        <v>0</v>
      </c>
      <c r="H123" s="182"/>
    </row>
    <row r="124" spans="1:8" ht="18">
      <c r="A124" s="186">
        <v>6</v>
      </c>
      <c r="B124" s="186" t="s">
        <v>658</v>
      </c>
      <c r="C124" s="186" t="s">
        <v>659</v>
      </c>
      <c r="D124" s="186" t="s">
        <v>518</v>
      </c>
      <c r="E124" s="186">
        <v>52</v>
      </c>
      <c r="F124" s="192">
        <v>0</v>
      </c>
      <c r="G124" s="199">
        <f t="shared" si="4"/>
        <v>0</v>
      </c>
      <c r="H124" s="182"/>
    </row>
    <row r="125" spans="1:8" ht="18">
      <c r="A125" s="186">
        <v>7</v>
      </c>
      <c r="B125" s="186" t="s">
        <v>660</v>
      </c>
      <c r="C125" s="186" t="s">
        <v>661</v>
      </c>
      <c r="D125" s="186" t="s">
        <v>518</v>
      </c>
      <c r="E125" s="186">
        <v>26</v>
      </c>
      <c r="F125" s="192">
        <v>0</v>
      </c>
      <c r="G125" s="199">
        <f t="shared" si="4"/>
        <v>0</v>
      </c>
      <c r="H125" s="182"/>
    </row>
    <row r="126" spans="1:8" ht="18">
      <c r="A126" s="186">
        <v>8</v>
      </c>
      <c r="B126" s="186" t="s">
        <v>662</v>
      </c>
      <c r="C126" s="186" t="s">
        <v>663</v>
      </c>
      <c r="D126" s="186" t="s">
        <v>518</v>
      </c>
      <c r="E126" s="186">
        <v>52</v>
      </c>
      <c r="F126" s="192">
        <v>0</v>
      </c>
      <c r="G126" s="199">
        <f t="shared" si="4"/>
        <v>0</v>
      </c>
      <c r="H126" s="182"/>
    </row>
    <row r="127" spans="1:8" ht="18">
      <c r="A127" s="186"/>
      <c r="B127" s="186"/>
      <c r="C127" s="186"/>
      <c r="D127" s="186"/>
      <c r="E127" s="186"/>
      <c r="F127" s="190"/>
      <c r="G127" s="182"/>
      <c r="H127" s="182"/>
    </row>
    <row r="128" spans="1:7" ht="18">
      <c r="A128" s="186"/>
      <c r="B128" s="186"/>
      <c r="C128" s="187" t="s">
        <v>551</v>
      </c>
      <c r="D128" s="186"/>
      <c r="E128" s="186"/>
      <c r="F128" s="190"/>
      <c r="G128" s="196">
        <f>SUM(G119:G127)</f>
        <v>0</v>
      </c>
    </row>
    <row r="129" spans="1:7" ht="18">
      <c r="A129" s="186"/>
      <c r="B129" s="186"/>
      <c r="C129" s="186"/>
      <c r="D129" s="186"/>
      <c r="E129" s="186"/>
      <c r="F129" s="190"/>
      <c r="G129" s="182"/>
    </row>
    <row r="130" spans="1:7" ht="18">
      <c r="A130" s="186"/>
      <c r="B130" s="186"/>
      <c r="C130" s="186"/>
      <c r="D130" s="186"/>
      <c r="E130" s="186"/>
      <c r="F130" s="190"/>
      <c r="G130" s="182"/>
    </row>
  </sheetData>
  <sheetProtection algorithmName="SHA-512" hashValue="9DnHWGUXpdii03VWvzw1e9U6uUaL/67RT6r+9ytTKXy9w9Ct+5fAch/1iWQsn/IH3rcweFoWPqa8taGUGk+1Qg==" saltValue="KS7kZTDseJc5IxpDMSCKVw==" spinCount="100000"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0" r:id="rId3"/>
  <rowBreaks count="1" manualBreakCount="1">
    <brk id="2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Hana-NB\Hana NB</dc:creator>
  <cp:keywords/>
  <dc:description/>
  <cp:lastModifiedBy>Suk Zbyněk</cp:lastModifiedBy>
  <dcterms:created xsi:type="dcterms:W3CDTF">2023-04-03T11:46:00Z</dcterms:created>
  <dcterms:modified xsi:type="dcterms:W3CDTF">2023-04-04T14:24:43Z</dcterms:modified>
  <cp:category/>
  <cp:version/>
  <cp:contentType/>
  <cp:contentStatus/>
</cp:coreProperties>
</file>