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-120" windowWidth="28830" windowHeight="12525" firstSheet="1" activeTab="1"/>
  </bookViews>
  <sheets>
    <sheet name="Rekapitulace stavby" sheetId="1" state="veryHidden" r:id="rId1"/>
    <sheet name="1" sheetId="2" r:id="rId2"/>
  </sheets>
  <definedNames>
    <definedName name="_xlnm._FilterDatabase" localSheetId="1" hidden="1">'1'!$C$145:$K$281</definedName>
    <definedName name="_xlnm.Print_Titles" localSheetId="1">'1'!$145:$145</definedName>
    <definedName name="_xlnm.Print_Titles" localSheetId="0">'Rekapitulace stavby'!$92:$92</definedName>
    <definedName name="_xlnm.Print_Area" localSheetId="1">'1'!$C$4:$J$76,'1'!$C$82:$J$129,'1'!$C$135:$J$281</definedName>
    <definedName name="_xlnm.Print_Area" localSheetId="0">'Rekapitulace stavby'!$D$4:$AO$76,'Rekapitulace stavby'!$C$82:$AQ$96</definedName>
  </definedNames>
  <calcPr calcId="125725"/>
</workbook>
</file>

<file path=xl/calcChain.xml><?xml version="1.0" encoding="utf-8"?>
<calcChain xmlns="http://schemas.openxmlformats.org/spreadsheetml/2006/main">
  <c r="J209" i="2"/>
  <c r="J204"/>
  <c r="J191"/>
  <c r="J184"/>
  <c r="J177"/>
  <c r="J168"/>
  <c r="J159"/>
  <c r="J124" l="1"/>
  <c r="J37" l="1"/>
  <c r="J36"/>
  <c r="AY95" i="1" s="1"/>
  <c r="J35" i="2"/>
  <c r="AX95" i="1" s="1"/>
  <c r="BI281" i="2"/>
  <c r="BH281"/>
  <c r="BG281"/>
  <c r="BF281"/>
  <c r="T281"/>
  <c r="T280" s="1"/>
  <c r="T279" s="1"/>
  <c r="R281"/>
  <c r="R280"/>
  <c r="R279" s="1"/>
  <c r="P281"/>
  <c r="P280" s="1"/>
  <c r="P279" s="1"/>
  <c r="BI278"/>
  <c r="BH278"/>
  <c r="BG278"/>
  <c r="BF278"/>
  <c r="T278"/>
  <c r="T277" s="1"/>
  <c r="R278"/>
  <c r="R277" s="1"/>
  <c r="P278"/>
  <c r="P277"/>
  <c r="BI276"/>
  <c r="BH276"/>
  <c r="BG276"/>
  <c r="BF276"/>
  <c r="T276"/>
  <c r="T275" s="1"/>
  <c r="T274" s="1"/>
  <c r="R276"/>
  <c r="R275" s="1"/>
  <c r="R274" s="1"/>
  <c r="P276"/>
  <c r="P275" s="1"/>
  <c r="P274" s="1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T268"/>
  <c r="R269"/>
  <c r="R268"/>
  <c r="P269"/>
  <c r="P268" s="1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T209" s="1"/>
  <c r="R210"/>
  <c r="R209" s="1"/>
  <c r="P210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J142"/>
  <c r="F142"/>
  <c r="F140"/>
  <c r="E138"/>
  <c r="BI127"/>
  <c r="BH127"/>
  <c r="BG127"/>
  <c r="BF127"/>
  <c r="BE127"/>
  <c r="BI126"/>
  <c r="BH126"/>
  <c r="BG126"/>
  <c r="BF126"/>
  <c r="BE126"/>
  <c r="BI125"/>
  <c r="BH125"/>
  <c r="BG125"/>
  <c r="BF125"/>
  <c r="BE125"/>
  <c r="J89"/>
  <c r="F89"/>
  <c r="F87"/>
  <c r="E85"/>
  <c r="J22"/>
  <c r="E22"/>
  <c r="J143" s="1"/>
  <c r="J21"/>
  <c r="J16"/>
  <c r="E16"/>
  <c r="F143" s="1"/>
  <c r="J15"/>
  <c r="J10"/>
  <c r="J140" s="1"/>
  <c r="L90" i="1"/>
  <c r="AM90"/>
  <c r="AM89"/>
  <c r="L89"/>
  <c r="AM87"/>
  <c r="L87"/>
  <c r="L85"/>
  <c r="L84"/>
  <c r="J276" i="2"/>
  <c r="BK269"/>
  <c r="J266"/>
  <c r="BK262"/>
  <c r="J260"/>
  <c r="J256"/>
  <c r="BK252"/>
  <c r="BK247"/>
  <c r="BK242"/>
  <c r="BK237"/>
  <c r="J233"/>
  <c r="J228"/>
  <c r="BK224"/>
  <c r="J220"/>
  <c r="J218"/>
  <c r="J214"/>
  <c r="BK205"/>
  <c r="J200"/>
  <c r="BK195"/>
  <c r="J192"/>
  <c r="BK189"/>
  <c r="J186"/>
  <c r="BK180"/>
  <c r="J175"/>
  <c r="BK167"/>
  <c r="J164"/>
  <c r="BK161"/>
  <c r="BK156"/>
  <c r="J153"/>
  <c r="BK149"/>
  <c r="BK278"/>
  <c r="J272"/>
  <c r="J267"/>
  <c r="J261"/>
  <c r="J258"/>
  <c r="J252"/>
  <c r="BK249"/>
  <c r="BK245"/>
  <c r="BK241"/>
  <c r="J237"/>
  <c r="J234"/>
  <c r="J229"/>
  <c r="J224"/>
  <c r="J219"/>
  <c r="J213"/>
  <c r="BK206"/>
  <c r="BK202"/>
  <c r="BK197"/>
  <c r="BK194"/>
  <c r="J190"/>
  <c r="J182"/>
  <c r="J179"/>
  <c r="J174"/>
  <c r="J172"/>
  <c r="BK165"/>
  <c r="BK160"/>
  <c r="J155"/>
  <c r="BK151"/>
  <c r="J281"/>
  <c r="BK273"/>
  <c r="J271"/>
  <c r="BK264"/>
  <c r="J262"/>
  <c r="J259"/>
  <c r="J255"/>
  <c r="J251"/>
  <c r="J248"/>
  <c r="BK246"/>
  <c r="J244"/>
  <c r="J240"/>
  <c r="J235"/>
  <c r="BK232"/>
  <c r="BK229"/>
  <c r="BK225"/>
  <c r="BK223"/>
  <c r="J221"/>
  <c r="J216"/>
  <c r="BK208"/>
  <c r="BK203"/>
  <c r="J199"/>
  <c r="BK196"/>
  <c r="J193"/>
  <c r="BK188"/>
  <c r="BK183"/>
  <c r="BK179"/>
  <c r="BK175"/>
  <c r="BK171"/>
  <c r="BK166"/>
  <c r="J163"/>
  <c r="BK158"/>
  <c r="BK154"/>
  <c r="J149"/>
  <c r="BK281"/>
  <c r="J273"/>
  <c r="BK267"/>
  <c r="J264"/>
  <c r="BK261"/>
  <c r="BK258"/>
  <c r="BK253"/>
  <c r="BK250"/>
  <c r="BK248"/>
  <c r="J246"/>
  <c r="J241"/>
  <c r="J238"/>
  <c r="BK233"/>
  <c r="J231"/>
  <c r="J225"/>
  <c r="BK221"/>
  <c r="BK218"/>
  <c r="BK210"/>
  <c r="J206"/>
  <c r="BK201"/>
  <c r="J197"/>
  <c r="BK193"/>
  <c r="J187"/>
  <c r="BK182"/>
  <c r="J176"/>
  <c r="BK172"/>
  <c r="J169"/>
  <c r="BK164"/>
  <c r="BK157"/>
  <c r="J154"/>
  <c r="BK150"/>
  <c r="AS94" i="1"/>
  <c r="J278" i="2"/>
  <c r="BK272"/>
  <c r="J269"/>
  <c r="BK263"/>
  <c r="BK260"/>
  <c r="BK256"/>
  <c r="J253"/>
  <c r="J250"/>
  <c r="J247"/>
  <c r="BK244"/>
  <c r="BK240"/>
  <c r="BK234"/>
  <c r="BK231"/>
  <c r="BK227"/>
  <c r="BK222"/>
  <c r="BK217"/>
  <c r="BK213"/>
  <c r="J207"/>
  <c r="J201"/>
  <c r="J198"/>
  <c r="J195"/>
  <c r="J188"/>
  <c r="BK185"/>
  <c r="BK181"/>
  <c r="BK176"/>
  <c r="J171"/>
  <c r="J167"/>
  <c r="BK163"/>
  <c r="J160"/>
  <c r="BK155"/>
  <c r="BK152"/>
  <c r="BK220"/>
  <c r="BK214"/>
  <c r="J208"/>
  <c r="J202"/>
  <c r="BK198"/>
  <c r="BK192"/>
  <c r="J189"/>
  <c r="J183"/>
  <c r="BK178"/>
  <c r="BK173"/>
  <c r="J170"/>
  <c r="J165"/>
  <c r="J162"/>
  <c r="J157"/>
  <c r="J151"/>
  <c r="BK276"/>
  <c r="BK271"/>
  <c r="BK266"/>
  <c r="J263"/>
  <c r="BK259"/>
  <c r="BK255"/>
  <c r="BK251"/>
  <c r="J249"/>
  <c r="J245"/>
  <c r="J242"/>
  <c r="BK238"/>
  <c r="BK235"/>
  <c r="J232"/>
  <c r="J227"/>
  <c r="J223"/>
  <c r="BK219"/>
  <c r="J217"/>
  <c r="J210"/>
  <c r="J205"/>
  <c r="BK200"/>
  <c r="J196"/>
  <c r="BK190"/>
  <c r="BK186"/>
  <c r="J181"/>
  <c r="J178"/>
  <c r="J173"/>
  <c r="BK170"/>
  <c r="J166"/>
  <c r="J161"/>
  <c r="J156"/>
  <c r="J152"/>
  <c r="BK228"/>
  <c r="J222"/>
  <c r="BK216"/>
  <c r="BK207"/>
  <c r="J203"/>
  <c r="BK199"/>
  <c r="J194"/>
  <c r="BK187"/>
  <c r="J185"/>
  <c r="J180"/>
  <c r="BK174"/>
  <c r="BK169"/>
  <c r="BK162"/>
  <c r="J158"/>
  <c r="BK153"/>
  <c r="J150"/>
  <c r="J148" l="1"/>
  <c r="F35"/>
  <c r="BB95" i="1" s="1"/>
  <c r="BB94" s="1"/>
  <c r="W31" s="1"/>
  <c r="F34" i="2"/>
  <c r="BA95" i="1" s="1"/>
  <c r="BA94" s="1"/>
  <c r="W30" s="1"/>
  <c r="F37" i="2"/>
  <c r="BD95" i="1" s="1"/>
  <c r="BD94" s="1"/>
  <c r="W33" s="1"/>
  <c r="F36" i="2"/>
  <c r="BC95" i="1" s="1"/>
  <c r="BC94" s="1"/>
  <c r="W32" s="1"/>
  <c r="J34" i="2"/>
  <c r="AW95" i="1" s="1"/>
  <c r="R159" i="2"/>
  <c r="T177"/>
  <c r="P184"/>
  <c r="T204"/>
  <c r="P212"/>
  <c r="BK226"/>
  <c r="J226" s="1"/>
  <c r="J107" s="1"/>
  <c r="T236"/>
  <c r="BK159"/>
  <c r="J97" s="1"/>
  <c r="R177"/>
  <c r="T184"/>
  <c r="R204"/>
  <c r="T212"/>
  <c r="BK230"/>
  <c r="J230" s="1"/>
  <c r="J108" s="1"/>
  <c r="P236"/>
  <c r="T239"/>
  <c r="BK257"/>
  <c r="J257" s="1"/>
  <c r="J113" s="1"/>
  <c r="P148"/>
  <c r="T168"/>
  <c r="BK184"/>
  <c r="J100" s="1"/>
  <c r="P204"/>
  <c r="T215"/>
  <c r="R230"/>
  <c r="P239"/>
  <c r="R254"/>
  <c r="R265"/>
  <c r="BK148"/>
  <c r="P159"/>
  <c r="BK177"/>
  <c r="J99" s="1"/>
  <c r="P191"/>
  <c r="BK212"/>
  <c r="P226"/>
  <c r="BK239"/>
  <c r="J239" s="1"/>
  <c r="J110" s="1"/>
  <c r="T243"/>
  <c r="P257"/>
  <c r="P270"/>
  <c r="R148"/>
  <c r="R168"/>
  <c r="T191"/>
  <c r="R215"/>
  <c r="P230"/>
  <c r="BK243"/>
  <c r="J243" s="1"/>
  <c r="J111" s="1"/>
  <c r="P254"/>
  <c r="BK265"/>
  <c r="J265" s="1"/>
  <c r="J114" s="1"/>
  <c r="T265"/>
  <c r="T148"/>
  <c r="P168"/>
  <c r="R184"/>
  <c r="BK204"/>
  <c r="J102" s="1"/>
  <c r="BK215"/>
  <c r="J215" s="1"/>
  <c r="J106" s="1"/>
  <c r="T226"/>
  <c r="BK236"/>
  <c r="J236" s="1"/>
  <c r="J109" s="1"/>
  <c r="P243"/>
  <c r="T257"/>
  <c r="R270"/>
  <c r="T159"/>
  <c r="BK191"/>
  <c r="J101" s="1"/>
  <c r="R212"/>
  <c r="R226"/>
  <c r="R236"/>
  <c r="R239"/>
  <c r="BK254"/>
  <c r="J254" s="1"/>
  <c r="J112" s="1"/>
  <c r="T254"/>
  <c r="P265"/>
  <c r="BK270"/>
  <c r="BK168"/>
  <c r="J98" s="1"/>
  <c r="P177"/>
  <c r="R191"/>
  <c r="P215"/>
  <c r="T230"/>
  <c r="R243"/>
  <c r="R257"/>
  <c r="T270"/>
  <c r="BK268"/>
  <c r="J268" s="1"/>
  <c r="J115" s="1"/>
  <c r="BK209"/>
  <c r="J103" s="1"/>
  <c r="BK275"/>
  <c r="BK277"/>
  <c r="J277" s="1"/>
  <c r="J119" s="1"/>
  <c r="BK280"/>
  <c r="J280" s="1"/>
  <c r="J121" s="1"/>
  <c r="J87"/>
  <c r="F90"/>
  <c r="J90"/>
  <c r="J29"/>
  <c r="BE149"/>
  <c r="BE150"/>
  <c r="BE151"/>
  <c r="BE152"/>
  <c r="BE153"/>
  <c r="BE154"/>
  <c r="BE155"/>
  <c r="BE156"/>
  <c r="BE157"/>
  <c r="BE158"/>
  <c r="BE160"/>
  <c r="BE161"/>
  <c r="BE162"/>
  <c r="BE163"/>
  <c r="BE164"/>
  <c r="BE165"/>
  <c r="BE166"/>
  <c r="BE167"/>
  <c r="BE169"/>
  <c r="BE170"/>
  <c r="BE171"/>
  <c r="BE172"/>
  <c r="BE173"/>
  <c r="BE174"/>
  <c r="BE175"/>
  <c r="BE176"/>
  <c r="BE178"/>
  <c r="BE179"/>
  <c r="BE180"/>
  <c r="BE181"/>
  <c r="BE182"/>
  <c r="BE183"/>
  <c r="BE185"/>
  <c r="BE186"/>
  <c r="BE187"/>
  <c r="BE188"/>
  <c r="BE189"/>
  <c r="BE190"/>
  <c r="BE192"/>
  <c r="BE193"/>
  <c r="BE194"/>
  <c r="BE195"/>
  <c r="BE196"/>
  <c r="BE197"/>
  <c r="BE198"/>
  <c r="BE199"/>
  <c r="BE200"/>
  <c r="BE201"/>
  <c r="BE202"/>
  <c r="BE203"/>
  <c r="BE205"/>
  <c r="BE206"/>
  <c r="BE207"/>
  <c r="BE208"/>
  <c r="BE210"/>
  <c r="BE213"/>
  <c r="BE214"/>
  <c r="BE216"/>
  <c r="BE217"/>
  <c r="BE218"/>
  <c r="BE219"/>
  <c r="BE220"/>
  <c r="BE221"/>
  <c r="BE222"/>
  <c r="BE223"/>
  <c r="BE224"/>
  <c r="BE225"/>
  <c r="BE227"/>
  <c r="BE228"/>
  <c r="BE229"/>
  <c r="BE231"/>
  <c r="BE232"/>
  <c r="BE233"/>
  <c r="BE234"/>
  <c r="BE235"/>
  <c r="BE237"/>
  <c r="BE238"/>
  <c r="BE240"/>
  <c r="BE241"/>
  <c r="BE242"/>
  <c r="BE244"/>
  <c r="BE245"/>
  <c r="BE246"/>
  <c r="BE247"/>
  <c r="BE248"/>
  <c r="BE249"/>
  <c r="BE250"/>
  <c r="BE251"/>
  <c r="BE252"/>
  <c r="BE253"/>
  <c r="BE255"/>
  <c r="BE256"/>
  <c r="BE258"/>
  <c r="BE259"/>
  <c r="BE260"/>
  <c r="BE261"/>
  <c r="BE262"/>
  <c r="BE263"/>
  <c r="BE264"/>
  <c r="BE266"/>
  <c r="BE267"/>
  <c r="BE269"/>
  <c r="BE271"/>
  <c r="BE272"/>
  <c r="BE273"/>
  <c r="BE276"/>
  <c r="BE278"/>
  <c r="BE281"/>
  <c r="J96" l="1"/>
  <c r="J116"/>
  <c r="J270"/>
  <c r="BK274"/>
  <c r="J274" s="1"/>
  <c r="J117" s="1"/>
  <c r="R211"/>
  <c r="R147"/>
  <c r="R146" s="1"/>
  <c r="T147"/>
  <c r="BK211"/>
  <c r="J211" s="1"/>
  <c r="J104" s="1"/>
  <c r="T211"/>
  <c r="P147"/>
  <c r="P211"/>
  <c r="J212"/>
  <c r="J105" s="1"/>
  <c r="J275"/>
  <c r="J118" s="1"/>
  <c r="BK147"/>
  <c r="J147" s="1"/>
  <c r="J95" s="1"/>
  <c r="BK279"/>
  <c r="J33"/>
  <c r="AV95" i="1" s="1"/>
  <c r="AT95" s="1"/>
  <c r="AW94"/>
  <c r="AK30" s="1"/>
  <c r="AY94"/>
  <c r="F33" i="2"/>
  <c r="AZ95" i="1" s="1"/>
  <c r="AZ94" s="1"/>
  <c r="W29" s="1"/>
  <c r="AX94"/>
  <c r="J120" i="2" l="1"/>
  <c r="J279"/>
  <c r="T146"/>
  <c r="P146"/>
  <c r="AU95" i="1" s="1"/>
  <c r="AU94" s="1"/>
  <c r="BK146" i="2"/>
  <c r="J146" s="1"/>
  <c r="J94" s="1"/>
  <c r="AV94" i="1"/>
  <c r="AK29" s="1"/>
  <c r="J28" i="2" l="1"/>
  <c r="J129"/>
  <c r="AT94" i="1"/>
  <c r="J30" i="2" l="1"/>
  <c r="J39" s="1"/>
  <c r="AG95" i="1" l="1"/>
  <c r="AG94" l="1"/>
  <c r="AN95"/>
  <c r="AK26" l="1"/>
  <c r="AK35" s="1"/>
  <c r="AN94"/>
</calcChain>
</file>

<file path=xl/sharedStrings.xml><?xml version="1.0" encoding="utf-8"?>
<sst xmlns="http://schemas.openxmlformats.org/spreadsheetml/2006/main" count="1984" uniqueCount="622">
  <si>
    <t>Export Komplet</t>
  </si>
  <si>
    <t/>
  </si>
  <si>
    <t>2.0</t>
  </si>
  <si>
    <t>False</t>
  </si>
  <si>
    <t>{a4b53c8e-a189-4ea8-a6b7-d87c5b1ad36a}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</si>
  <si>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</si>
  <si>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</si>
  <si>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</si>
  <si>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</si>
  <si>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</si>
  <si>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</si>
  <si>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</si>
  <si>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</si>
  <si>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Nymburk_nem_vyt23_04</t>
  </si>
  <si>
    <t>Stavba:</t>
  </si>
  <si>
    <t>Nemocnice Nymburk  pavilon A - přístavba výtahu</t>
  </si>
  <si>
    <t>KSO:</t>
  </si>
  <si>
    <t>CC-CZ:</t>
  </si>
  <si>
    <t>Místo:</t>
  </si>
  <si>
    <t xml:space="preserve">Nymburk, parc.č. st. 320 </t>
  </si>
  <si>
    <t>Datum:</t>
  </si>
  <si>
    <t>10. 4. 2023</t>
  </si>
  <si>
    <t>Zadavatel:</t>
  </si>
  <si>
    <t>IČ:</t>
  </si>
  <si>
    <t>Nemocnice Nymburk s.r.o</t>
  </si>
  <si>
    <t>DIČ:</t>
  </si>
  <si>
    <t>Zhotovitel:</t>
  </si>
  <si>
    <t xml:space="preserve"> </t>
  </si>
  <si>
    <t>Projektant:</t>
  </si>
  <si>
    <t>Domusdesign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</si>
  <si>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</si>
  <si>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</si>
  <si>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</si>
  <si>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</si>
  <si>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</si>
  <si>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</si>
  <si>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</si>
  <si>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</si>
  <si>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</si>
  <si>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</si>
  <si>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</si>
  <si>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</si>
  <si>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</si>
  <si>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</si>
  <si>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</si>
  <si>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</si>
  <si>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</si>
  <si>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</si>
  <si>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</si>
  <si>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</si>
  <si>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</si>
  <si>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</si>
  <si>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</si>
  <si>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</si>
  <si>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</si>
  <si>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</si>
  <si>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</si>
  <si>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</si>
  <si>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</si>
  <si>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</si>
  <si>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</si>
  <si>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</si>
  <si>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</si>
  <si>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</si>
  <si>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</si>
  <si>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</si>
  <si>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</si>
  <si>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</si>
  <si>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</si>
  <si>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</si>
  <si>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</si>
  <si>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</si>
  <si>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</si>
  <si>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</si>
  <si>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</si>
  <si>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</si>
  <si>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</si>
  <si>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</si>
  <si>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</si>
  <si>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</si>
  <si>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</si>
  <si>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</si>
  <si>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</si>
  <si>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</si>
  <si>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</si>
  <si>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</si>
  <si>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</si>
  <si>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</si>
  <si>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</si>
  <si>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</si>
  <si>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</si>
  <si>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</si>
  <si>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</si>
  <si>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</si>
  <si>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</si>
  <si>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</si>
  <si>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</si>
  <si>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</si>
  <si>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</si>
  <si>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</si>
  <si>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</si>
  <si>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</si>
  <si>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</si>
  <si>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</si>
  <si>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</si>
  <si>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</si>
  <si>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</si>
  <si>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</si>
  <si>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</si>
  <si>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</si>
  <si>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</si>
  <si>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</si>
  <si>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</si>
  <si>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33-M - Montáže dopr.zaříz.,sklad. zař. a váh</t>
  </si>
  <si>
    <t>VRN - Vedlejší rozpočtové náklady</t>
  </si>
  <si>
    <t xml:space="preserve">    VRN1 - Průzkumné, geodetické a projektové práce</t>
  </si>
  <si>
    <t>2) Ostatní náklady</t>
  </si>
  <si>
    <t>Zařízení staveniště</t>
  </si>
  <si>
    <t>VRN</t>
  </si>
  <si>
    <t>Provozní vlivy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</si>
  <si>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</si>
  <si>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</si>
  <si>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</si>
  <si>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</si>
  <si>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</si>
  <si>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</si>
  <si>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</si>
  <si>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</si>
  <si>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</si>
  <si>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</si>
  <si>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</si>
  <si>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</si>
  <si>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</si>
  <si>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</si>
  <si>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</si>
  <si>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</si>
  <si>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</si>
  <si>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</si>
  <si>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</si>
  <si>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</si>
  <si>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</si>
  <si>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131213711</t>
  </si>
  <si>
    <t>Hloubení zapažených jam v soudržných horninách třídy těžitelnosti I skupiny 3 ručně  - ruční dokopávka 5% výměry</t>
  </si>
  <si>
    <t>m3</t>
  </si>
  <si>
    <t>4</t>
  </si>
  <si>
    <t>1594479756</t>
  </si>
  <si>
    <t>131251203</t>
  </si>
  <si>
    <t>Hloubení jam zapažených v hornině třídy těžitelnosti I skupiny 3 objem do 100 m3 strojně - 95% výměry</t>
  </si>
  <si>
    <t>-788955347</t>
  </si>
  <si>
    <t>3</t>
  </si>
  <si>
    <t>151101201</t>
  </si>
  <si>
    <t>Zřízení příložného pažení stěn výkopu hl do 4 m</t>
  </si>
  <si>
    <t>m2</t>
  </si>
  <si>
    <t>1001953180</t>
  </si>
  <si>
    <t>151101211</t>
  </si>
  <si>
    <t>Odstranění příložného pažení stěn hl do 4 m</t>
  </si>
  <si>
    <t>825427068</t>
  </si>
  <si>
    <t>5</t>
  </si>
  <si>
    <t>151101401</t>
  </si>
  <si>
    <t>Zřízení vzepření stěn při pažení příložném hl do 4 m</t>
  </si>
  <si>
    <t>2146689409</t>
  </si>
  <si>
    <t>6</t>
  </si>
  <si>
    <t>151101411</t>
  </si>
  <si>
    <t>Odstranění vzepření stěn při pažení příložném hl do 4 m</t>
  </si>
  <si>
    <t>-329181650</t>
  </si>
  <si>
    <t>7</t>
  </si>
  <si>
    <t>161151603</t>
  </si>
  <si>
    <t>Vytažení výkopku těženého z prostoru pod základy z hl přes 3 do 6 m v hornině třídy těžitelnosti I skupiny 1 až 3</t>
  </si>
  <si>
    <t>954573073</t>
  </si>
  <si>
    <t>8</t>
  </si>
  <si>
    <t>162751117</t>
  </si>
  <si>
    <t>Vodorovné přemístění přes 9 000 do 10000 m výkopku/sypaniny z horniny třídy těžitelnosti I skupiny 1 až 3</t>
  </si>
  <si>
    <t>-1183181389</t>
  </si>
  <si>
    <t>9</t>
  </si>
  <si>
    <t>162751119</t>
  </si>
  <si>
    <t>Příplatek k vodorovnému přemístění výkopku/sypaniny z horniny třídy těžitelnosti I skupiny 1 až 3 ZKD 1000 m přes 10000 m</t>
  </si>
  <si>
    <t>1959932670</t>
  </si>
  <si>
    <t>10</t>
  </si>
  <si>
    <t>171201231</t>
  </si>
  <si>
    <t>Poplatek za uložení zeminy a kamení na recyklační skládce (skládkovné) kód odpadu 17 05 04</t>
  </si>
  <si>
    <t>t</t>
  </si>
  <si>
    <t>-757422131</t>
  </si>
  <si>
    <t>Zakládání</t>
  </si>
  <si>
    <t>11</t>
  </si>
  <si>
    <t>273313511</t>
  </si>
  <si>
    <t>Podkladní deska z betonu tř. C 12/15</t>
  </si>
  <si>
    <t>-384249397</t>
  </si>
  <si>
    <t>12</t>
  </si>
  <si>
    <t>273323511</t>
  </si>
  <si>
    <t>Základové desky ze ŽB pro konstrukce bílých van tř. C 25/30</t>
  </si>
  <si>
    <t>93467981</t>
  </si>
  <si>
    <t>13</t>
  </si>
  <si>
    <t>273361821</t>
  </si>
  <si>
    <t>Výztuž základových desek betonářskou ocelí 10 505 (R)</t>
  </si>
  <si>
    <t>-9571491</t>
  </si>
  <si>
    <t>14</t>
  </si>
  <si>
    <t>279232511</t>
  </si>
  <si>
    <t>Postupná podezdívka základového zdiva cihlami pálenými na MC</t>
  </si>
  <si>
    <t>274630207</t>
  </si>
  <si>
    <t>279323111</t>
  </si>
  <si>
    <t>Základová zeď ze ŽB pro konstrukce bílých van tř. C 25/30</t>
  </si>
  <si>
    <t>-332186571</t>
  </si>
  <si>
    <t>16</t>
  </si>
  <si>
    <t>279351121</t>
  </si>
  <si>
    <t>Zřízení oboustranného bednění základových zdí</t>
  </si>
  <si>
    <t>-710866601</t>
  </si>
  <si>
    <t>17</t>
  </si>
  <si>
    <t>279351122</t>
  </si>
  <si>
    <t>Odstranění oboustranného bednění základových zdí</t>
  </si>
  <si>
    <t>-991624431</t>
  </si>
  <si>
    <t>18</t>
  </si>
  <si>
    <t>279361821</t>
  </si>
  <si>
    <t>Výztuž základových zdí nosných betonářskou ocelí 10 505</t>
  </si>
  <si>
    <t>604949390</t>
  </si>
  <si>
    <t>Svislé a kompletní konstrukce</t>
  </si>
  <si>
    <t>19</t>
  </si>
  <si>
    <t>3102798</t>
  </si>
  <si>
    <t>Zazdívka otvorů z plynosilikátu tl zdiva přes 450 mm</t>
  </si>
  <si>
    <t>-1705029445</t>
  </si>
  <si>
    <t>20</t>
  </si>
  <si>
    <t>311113153</t>
  </si>
  <si>
    <t>Nosná zeď tl přes 200 do 250 mm z hladkých tvárnic ztraceného bednění včetně výplně z betonu tř. C 25/30</t>
  </si>
  <si>
    <t>1540729069</t>
  </si>
  <si>
    <t>311361821</t>
  </si>
  <si>
    <t>Výztuž nosných zdí betonářskou ocelí 10 505</t>
  </si>
  <si>
    <t>-210244645</t>
  </si>
  <si>
    <t>22</t>
  </si>
  <si>
    <t>31336132</t>
  </si>
  <si>
    <t>Kotevní výztuž ocel 11373</t>
  </si>
  <si>
    <t>-302266263</t>
  </si>
  <si>
    <t>23</t>
  </si>
  <si>
    <t>317234410</t>
  </si>
  <si>
    <t>Vyzdívka mezi nosníky z cihel pálených na MC</t>
  </si>
  <si>
    <t>-1020942883</t>
  </si>
  <si>
    <t>24</t>
  </si>
  <si>
    <t>317944323</t>
  </si>
  <si>
    <t xml:space="preserve">Válcované nosníky č.14 až 22 </t>
  </si>
  <si>
    <t>163693111</t>
  </si>
  <si>
    <t>25</t>
  </si>
  <si>
    <t>3179999</t>
  </si>
  <si>
    <t xml:space="preserve">Příplatek za provedení svarů v rozsahu dle PD pro přepásování nosníků ocelovými pásky </t>
  </si>
  <si>
    <t>kpl</t>
  </si>
  <si>
    <t>826592846</t>
  </si>
  <si>
    <t>26</t>
  </si>
  <si>
    <t>346244381</t>
  </si>
  <si>
    <t>Plentování jednostranné v do 200 mm válcovaných nosníků cihlami</t>
  </si>
  <si>
    <t>454655467</t>
  </si>
  <si>
    <t>Vodorovné konstrukce</t>
  </si>
  <si>
    <t>27</t>
  </si>
  <si>
    <t>411321414</t>
  </si>
  <si>
    <t>Stropy deskové ze ŽB tř. C 25/30</t>
  </si>
  <si>
    <t>1767992526</t>
  </si>
  <si>
    <t>28</t>
  </si>
  <si>
    <t>411351011</t>
  </si>
  <si>
    <t>Zřízení bednění stropů deskových tl přes 5 do 25 cm bez podpěrné kce</t>
  </si>
  <si>
    <t>-587696628</t>
  </si>
  <si>
    <t>29</t>
  </si>
  <si>
    <t>411351012</t>
  </si>
  <si>
    <t>Odstranění bednění stropů deskových tl přes 5 do 25 cm bez podpěrné kce</t>
  </si>
  <si>
    <t>-744841101</t>
  </si>
  <si>
    <t>30</t>
  </si>
  <si>
    <t>411354313</t>
  </si>
  <si>
    <t>Zřízení podpěrné konstrukce stropů výšky do 4 m tl přes 15 do 25 cm</t>
  </si>
  <si>
    <t>-695928522</t>
  </si>
  <si>
    <t>31</t>
  </si>
  <si>
    <t>411354314</t>
  </si>
  <si>
    <t>Odstranění podpěrné konstrukce stropů výšky do 4 m tl přes 15 do 25 cm</t>
  </si>
  <si>
    <t>-1248709813</t>
  </si>
  <si>
    <t>32</t>
  </si>
  <si>
    <t>411361821</t>
  </si>
  <si>
    <t>Výztuž stropů betonářskou ocelí 10 505</t>
  </si>
  <si>
    <t>1816436042</t>
  </si>
  <si>
    <t>Úpravy povrchů, podlahy a osazování výplní</t>
  </si>
  <si>
    <t>33</t>
  </si>
  <si>
    <t>612321141</t>
  </si>
  <si>
    <t>Vápenocementová omítka štuková dvouvrstvá vnitřních stěn nanášená ručně</t>
  </si>
  <si>
    <t>-1635572507</t>
  </si>
  <si>
    <t>34</t>
  </si>
  <si>
    <t>615142012</t>
  </si>
  <si>
    <t>Potažení vnitřních nosníků rabicovým pletivem</t>
  </si>
  <si>
    <t>-2093580427</t>
  </si>
  <si>
    <t>35</t>
  </si>
  <si>
    <t>622131121</t>
  </si>
  <si>
    <t>Penetrační nátěr vnějších stěn nanášený ručně</t>
  </si>
  <si>
    <t>66576582</t>
  </si>
  <si>
    <t>36</t>
  </si>
  <si>
    <t>622142001</t>
  </si>
  <si>
    <t>Potažení vnějších stěn sklovláknitým pletivem vtlačeným do tenkovrstvé hmoty</t>
  </si>
  <si>
    <t>407212907</t>
  </si>
  <si>
    <t>37</t>
  </si>
  <si>
    <t>62253101</t>
  </si>
  <si>
    <t>Tenkovrstvá silikonová probarvená omítka vnějších stěn</t>
  </si>
  <si>
    <t>328084077</t>
  </si>
  <si>
    <t>38</t>
  </si>
  <si>
    <t>62290221</t>
  </si>
  <si>
    <t>Zapravení konstrukce kanálu po provedeném bourání</t>
  </si>
  <si>
    <t>378209594</t>
  </si>
  <si>
    <t>Ostatní konstrukce a práce-bourání</t>
  </si>
  <si>
    <t>39</t>
  </si>
  <si>
    <t>941111</t>
  </si>
  <si>
    <t>Montáž a demontáž lešení fasádního vč příplatku za použití</t>
  </si>
  <si>
    <t>-104025594</t>
  </si>
  <si>
    <t>40</t>
  </si>
  <si>
    <t>952901111</t>
  </si>
  <si>
    <t>Vyčištění budov bytové a občanské výstavby při výšce podlaží do 4 m</t>
  </si>
  <si>
    <t>1787099813</t>
  </si>
  <si>
    <t>41</t>
  </si>
  <si>
    <t>9535599</t>
  </si>
  <si>
    <t>D+M  protidešťové žaluzie 200/200 mm do tubusu výtahu</t>
  </si>
  <si>
    <t>kus</t>
  </si>
  <si>
    <t>598119282</t>
  </si>
  <si>
    <t>42</t>
  </si>
  <si>
    <t>9601111</t>
  </si>
  <si>
    <t xml:space="preserve">Ostatní práce, stavební přípomoce </t>
  </si>
  <si>
    <t>1334241018</t>
  </si>
  <si>
    <t>43</t>
  </si>
  <si>
    <t>962031133</t>
  </si>
  <si>
    <t>Bourání příček z cihel pálených na MVC tl do 150 mm</t>
  </si>
  <si>
    <t>406330713</t>
  </si>
  <si>
    <t>44</t>
  </si>
  <si>
    <t>96205221</t>
  </si>
  <si>
    <t>Ubourání betonové stěny odvodňovacího kanálu</t>
  </si>
  <si>
    <t>-1266879146</t>
  </si>
  <si>
    <t>45</t>
  </si>
  <si>
    <t>96806235</t>
  </si>
  <si>
    <t>Vybourání plastových rámů oken včetně křídel</t>
  </si>
  <si>
    <t>1234671315</t>
  </si>
  <si>
    <t>46</t>
  </si>
  <si>
    <t>968072455</t>
  </si>
  <si>
    <t>Vybourání kovových dveřních zárubní pl do 2 m2</t>
  </si>
  <si>
    <t>-2042445188</t>
  </si>
  <si>
    <t>47</t>
  </si>
  <si>
    <t>971033651</t>
  </si>
  <si>
    <t>Vybourání otvorů ve zdivu cihelném pl do 4 m2 na MVC nebo MV tl do 600 mm</t>
  </si>
  <si>
    <t>3101056</t>
  </si>
  <si>
    <t>48</t>
  </si>
  <si>
    <t>974031666</t>
  </si>
  <si>
    <t>Vysekání rýh ve zdivu cihelném pro vtahování nosníků hl do 150 mm v do 250 mm</t>
  </si>
  <si>
    <t>m</t>
  </si>
  <si>
    <t>763938730</t>
  </si>
  <si>
    <t>49</t>
  </si>
  <si>
    <t>975021</t>
  </si>
  <si>
    <t>Podchycení konstrukcí dle PD</t>
  </si>
  <si>
    <t>1008709858</t>
  </si>
  <si>
    <t>50</t>
  </si>
  <si>
    <t>978059541</t>
  </si>
  <si>
    <t>Odsekání a odebrání obkladů stěn z vnitřních obkládaček plochy přes 1 m2</t>
  </si>
  <si>
    <t>-295663743</t>
  </si>
  <si>
    <t>997</t>
  </si>
  <si>
    <t>Přesun sutě</t>
  </si>
  <si>
    <t>51</t>
  </si>
  <si>
    <t>997013157</t>
  </si>
  <si>
    <t>Vnitrostaveništní doprava suti a vybouraných hmot pro budovy v přes 21 do 24 m s omezením mechanizace</t>
  </si>
  <si>
    <t>207429706</t>
  </si>
  <si>
    <t>52</t>
  </si>
  <si>
    <t>997013501</t>
  </si>
  <si>
    <t>Odvoz suti a vybouraných hmot na skládku nebo meziskládku do 1 km se složením</t>
  </si>
  <si>
    <t>153856036</t>
  </si>
  <si>
    <t>53</t>
  </si>
  <si>
    <t>997013509</t>
  </si>
  <si>
    <t>Příplatek k odvozu suti a vybouraných hmot na skládku ZKD 1 km přes 1 km</t>
  </si>
  <si>
    <t>1485080240</t>
  </si>
  <si>
    <t>54</t>
  </si>
  <si>
    <t>997013871</t>
  </si>
  <si>
    <t>Poplatek za uložení stavebního odpadu na recyklační skládce (skládkovné) směsného stavebního a demoličního kód odpadu  17 09 04</t>
  </si>
  <si>
    <t>-939095210</t>
  </si>
  <si>
    <t>998</t>
  </si>
  <si>
    <t>Přesun hmot</t>
  </si>
  <si>
    <t>55</t>
  </si>
  <si>
    <t>998017003</t>
  </si>
  <si>
    <t>Přesun hmot s omezením mechanizace pro budovy v přes 12 do 24 m</t>
  </si>
  <si>
    <t>694601386</t>
  </si>
  <si>
    <t>PSV</t>
  </si>
  <si>
    <t>Práce a dodávky PSV</t>
  </si>
  <si>
    <t>711</t>
  </si>
  <si>
    <t>Izolace proti vodě, vlhkosti a plynům</t>
  </si>
  <si>
    <t>56</t>
  </si>
  <si>
    <t>711113125</t>
  </si>
  <si>
    <t>Izolace proti vlhkosti hydroizolační  nátěr podzemní stěny</t>
  </si>
  <si>
    <t>-1134180779</t>
  </si>
  <si>
    <t>57</t>
  </si>
  <si>
    <t>998711203</t>
  </si>
  <si>
    <t>Přesun hmot procentní pro izolace proti vodě, vlhkosti a plynům v objektech</t>
  </si>
  <si>
    <t>%</t>
  </si>
  <si>
    <t>1364543560</t>
  </si>
  <si>
    <t>712</t>
  </si>
  <si>
    <t>Povlakové krytiny</t>
  </si>
  <si>
    <t>58</t>
  </si>
  <si>
    <t>712311101</t>
  </si>
  <si>
    <t>Provedení povlakové krytiny střech do 10° za studena lakem penetračním nebo asfaltovým</t>
  </si>
  <si>
    <t>-362279281</t>
  </si>
  <si>
    <t>59</t>
  </si>
  <si>
    <t>M</t>
  </si>
  <si>
    <t>11163150</t>
  </si>
  <si>
    <t>lak penetrační asfaltový</t>
  </si>
  <si>
    <t>-452061646</t>
  </si>
  <si>
    <t>60</t>
  </si>
  <si>
    <t>712341559</t>
  </si>
  <si>
    <t>Provedení povlakové krytiny střech do 10° pásy NAIP přitavením v plné ploše</t>
  </si>
  <si>
    <t>1449300075</t>
  </si>
  <si>
    <t>61</t>
  </si>
  <si>
    <t>628550</t>
  </si>
  <si>
    <t>pás asfaltový natavitelný modifikovaný SBS tl 4,0mm</t>
  </si>
  <si>
    <t>1425695416</t>
  </si>
  <si>
    <t>62</t>
  </si>
  <si>
    <t>712361705</t>
  </si>
  <si>
    <t>Provedení povlakové krytiny střech do 10° fólií lepenou se svařovanými spoji</t>
  </si>
  <si>
    <t>-1658263812</t>
  </si>
  <si>
    <t>63</t>
  </si>
  <si>
    <t>2834241</t>
  </si>
  <si>
    <t>fólie hydroizolační střešní mPVC tl 1,5 mm</t>
  </si>
  <si>
    <t>464636995</t>
  </si>
  <si>
    <t>64</t>
  </si>
  <si>
    <t>712363357</t>
  </si>
  <si>
    <t>Povlakové krytiny střech do 10° z tvarovaných poplastovaných lišt délky 2 m okapnice široká rš 250 mm</t>
  </si>
  <si>
    <t>455081631</t>
  </si>
  <si>
    <t>65</t>
  </si>
  <si>
    <t>7127710</t>
  </si>
  <si>
    <t xml:space="preserve">Provedení separační vrstvy střechy </t>
  </si>
  <si>
    <t>386963277</t>
  </si>
  <si>
    <t>66</t>
  </si>
  <si>
    <t>6931108</t>
  </si>
  <si>
    <t>geotextilie netkaná separační, ochranná, PES 300g/m2</t>
  </si>
  <si>
    <t>1698379002</t>
  </si>
  <si>
    <t>67</t>
  </si>
  <si>
    <t>998712203</t>
  </si>
  <si>
    <t>Přesun hmot procentní pro krytiny povlakové v objektech v přes 12 do 24 m</t>
  </si>
  <si>
    <t>166650662</t>
  </si>
  <si>
    <t>713</t>
  </si>
  <si>
    <t>Izolace tepelné</t>
  </si>
  <si>
    <t>68</t>
  </si>
  <si>
    <t>713141331</t>
  </si>
  <si>
    <t>Montáž izolace tepelné střech plochých lepené za studena zplna, spádová vrstva</t>
  </si>
  <si>
    <t>1593276698</t>
  </si>
  <si>
    <t>69</t>
  </si>
  <si>
    <t>28372070</t>
  </si>
  <si>
    <t>deska spádová konstrukční z XPS 40-20</t>
  </si>
  <si>
    <t>508688848</t>
  </si>
  <si>
    <t>70</t>
  </si>
  <si>
    <t>998713203</t>
  </si>
  <si>
    <t>Přesun hmot procentní pro izolace tepelné v objektech v přes 12 do 24 m</t>
  </si>
  <si>
    <t>-108571067</t>
  </si>
  <si>
    <t>763</t>
  </si>
  <si>
    <t>Konstrukce suché výstavby</t>
  </si>
  <si>
    <t>71</t>
  </si>
  <si>
    <t>76311131</t>
  </si>
  <si>
    <t>Dočasná SDK konstrukce</t>
  </si>
  <si>
    <t>697175077</t>
  </si>
  <si>
    <t>72</t>
  </si>
  <si>
    <t>76311199</t>
  </si>
  <si>
    <t>D+M protipožárních dveří vč protipožární zárubně do dočasné SDK konstrukce</t>
  </si>
  <si>
    <t>-1314635079</t>
  </si>
  <si>
    <t>73</t>
  </si>
  <si>
    <t>763431001</t>
  </si>
  <si>
    <t>Montáž minerálního podhledu s vyjímatelnými panely vel. do 0,36 m2 na zavěšený viditelný rošt atd dle PD  - skladba PP.1</t>
  </si>
  <si>
    <t>-1286746657</t>
  </si>
  <si>
    <t>74</t>
  </si>
  <si>
    <t>5903601</t>
  </si>
  <si>
    <t>panel akustický barvená hrana viditelný rošt 600/600/20mm dle PD - tabulka standardů - POD.01</t>
  </si>
  <si>
    <t>-1199692473</t>
  </si>
  <si>
    <t>75</t>
  </si>
  <si>
    <t>998763403</t>
  </si>
  <si>
    <t>Přesun hmot procentní pro sádrokartonové konstrukce v objektech v přes 12 do 24 m</t>
  </si>
  <si>
    <t>-2112833228</t>
  </si>
  <si>
    <t>764</t>
  </si>
  <si>
    <t>Konstrukce klempířské</t>
  </si>
  <si>
    <t>76</t>
  </si>
  <si>
    <t>764002851</t>
  </si>
  <si>
    <t>Demontáž oplechování parapetů do suti</t>
  </si>
  <si>
    <t>-411408739</t>
  </si>
  <si>
    <t>77</t>
  </si>
  <si>
    <t>998764203</t>
  </si>
  <si>
    <t>Přesun hmot procentní pro konstrukce klempířské v objektech v přes 12 do 24 m</t>
  </si>
  <si>
    <t>-1916770987</t>
  </si>
  <si>
    <t>766</t>
  </si>
  <si>
    <t>Konstrukce truhlářské</t>
  </si>
  <si>
    <t>78</t>
  </si>
  <si>
    <t>7662112</t>
  </si>
  <si>
    <t xml:space="preserve">D+M svodidel z MDF kotvených do stěn, ozn 020, kompletní provedení vč. povrchové úpravy, atd  dle PD </t>
  </si>
  <si>
    <t>919774903</t>
  </si>
  <si>
    <t>79</t>
  </si>
  <si>
    <t>76644181</t>
  </si>
  <si>
    <t>Demontáž parapetních desek dřevěných nebo plastových šířky přes 300 mm délky přes 2000 mm</t>
  </si>
  <si>
    <t>1573527751</t>
  </si>
  <si>
    <t>80</t>
  </si>
  <si>
    <t>998766203</t>
  </si>
  <si>
    <t>Přesun hmot procentní pro kce truhlářské v objektech v přes 12 do 24 m</t>
  </si>
  <si>
    <t>-770228436</t>
  </si>
  <si>
    <t>767</t>
  </si>
  <si>
    <t>Konstrukce zámečnické</t>
  </si>
  <si>
    <t>81</t>
  </si>
  <si>
    <t>7673011</t>
  </si>
  <si>
    <t>D+M Hliníkový podlahový dilatační profil mezi přístavbou a stávající budovou</t>
  </si>
  <si>
    <t>-337880960</t>
  </si>
  <si>
    <t>82</t>
  </si>
  <si>
    <t>7673012</t>
  </si>
  <si>
    <t>D+M Hliníkový stěnový dilatační profil mezi přístavbou a stávající budovou</t>
  </si>
  <si>
    <t>774030163</t>
  </si>
  <si>
    <t>83</t>
  </si>
  <si>
    <t>7673013</t>
  </si>
  <si>
    <t>D+M  dilatační fasádní lišta</t>
  </si>
  <si>
    <t>-1837102727</t>
  </si>
  <si>
    <t>84</t>
  </si>
  <si>
    <t>7673023</t>
  </si>
  <si>
    <t>D+M ochranný hliníkový rohový profil omítkový</t>
  </si>
  <si>
    <t>-423093902</t>
  </si>
  <si>
    <t>85</t>
  </si>
  <si>
    <t>7673025</t>
  </si>
  <si>
    <t xml:space="preserve">D+M hliníkový rohový profil, výška 1,8 m, ozn 020, tvarová i barevná kopie stávajících, opatřeny černým matným nátěrem, atd dle PD </t>
  </si>
  <si>
    <t>-1992368603</t>
  </si>
  <si>
    <t>86</t>
  </si>
  <si>
    <t>767641112</t>
  </si>
  <si>
    <t>Montáž automatických dveří posuvných, výšky do 2200 mm lineárních, šířky přes 1000 do 1800 mm</t>
  </si>
  <si>
    <t>-1637729694</t>
  </si>
  <si>
    <t>87</t>
  </si>
  <si>
    <t>55360004</t>
  </si>
  <si>
    <t>2102364818</t>
  </si>
  <si>
    <t>88</t>
  </si>
  <si>
    <t>7678055</t>
  </si>
  <si>
    <t>D+M hasících přístrojů dle specifikace části PBŘ</t>
  </si>
  <si>
    <t>906099568</t>
  </si>
  <si>
    <t>89</t>
  </si>
  <si>
    <t>7678066</t>
  </si>
  <si>
    <t xml:space="preserve">D+M Výstražné a bezpečnostní značení dle specifikace části PBŘ, </t>
  </si>
  <si>
    <t>1814541741</t>
  </si>
  <si>
    <t>90</t>
  </si>
  <si>
    <t>998767203</t>
  </si>
  <si>
    <t>Přesun hmot procentní pro zámečnické konstrukce v objektech v přes 12 do 24 m</t>
  </si>
  <si>
    <t>1942179574</t>
  </si>
  <si>
    <t>771</t>
  </si>
  <si>
    <t>Podlahy z dlaždic</t>
  </si>
  <si>
    <t>91</t>
  </si>
  <si>
    <t>771573810</t>
  </si>
  <si>
    <t>Demontáž podlah z dlaždic keramických lepených</t>
  </si>
  <si>
    <t>789622189</t>
  </si>
  <si>
    <t>92</t>
  </si>
  <si>
    <t>998771203</t>
  </si>
  <si>
    <t>Přesun hmot procentní pro podlahy z dlaždic v objektech v přes 12 do 24 m</t>
  </si>
  <si>
    <t>-1727430659</t>
  </si>
  <si>
    <t>776</t>
  </si>
  <si>
    <t>Podlahy povlakové</t>
  </si>
  <si>
    <t>93</t>
  </si>
  <si>
    <t>776111116</t>
  </si>
  <si>
    <t xml:space="preserve">Odstranění zbytků lepidla z podkladu povlakových podlah </t>
  </si>
  <si>
    <t>-1199197702</t>
  </si>
  <si>
    <t>94</t>
  </si>
  <si>
    <t>776121112</t>
  </si>
  <si>
    <t>Vodou ředitelná penetrace savého podkladu povlakových podlah</t>
  </si>
  <si>
    <t>-286548075</t>
  </si>
  <si>
    <t>95</t>
  </si>
  <si>
    <t>776141112</t>
  </si>
  <si>
    <t>Stěrka podlahová nivelační pro vyrovnání podkladu povlakových podlah pevnosti 20 MPa tl přes 3 do 5 mm</t>
  </si>
  <si>
    <t>-170531272</t>
  </si>
  <si>
    <t>96</t>
  </si>
  <si>
    <t>77623112</t>
  </si>
  <si>
    <t>Montáž podlah z PVC vinyl, vč soklu, lepení systémovým lepidlem, atd dle PD - skladba P.1.2</t>
  </si>
  <si>
    <t>520002395</t>
  </si>
  <si>
    <t>97</t>
  </si>
  <si>
    <t>284121</t>
  </si>
  <si>
    <t>PVC vinyl homogenní zátěžová tl 2,00 mm,  třída zátěže 34/43, hmotnost 2850g/m2, hořlavost Bfl S1, atd dle PD - skladba P.1.2</t>
  </si>
  <si>
    <t>-2003530399</t>
  </si>
  <si>
    <t>98</t>
  </si>
  <si>
    <t>77620181</t>
  </si>
  <si>
    <t>Demontáž lepených povlakových podlah vč lišt</t>
  </si>
  <si>
    <t>1906393184</t>
  </si>
  <si>
    <t>99</t>
  </si>
  <si>
    <t>998776203</t>
  </si>
  <si>
    <t>Přesun hmot procentní pro podlahy povlakové v objektech v přes 12 do 24 m</t>
  </si>
  <si>
    <t>-1563955776</t>
  </si>
  <si>
    <t>781</t>
  </si>
  <si>
    <t>Dokončovací práce - obklady</t>
  </si>
  <si>
    <t>100</t>
  </si>
  <si>
    <t>781473810</t>
  </si>
  <si>
    <t>Demontáž obkladů z obkladaček keramických lepených</t>
  </si>
  <si>
    <t>208131581</t>
  </si>
  <si>
    <t>101</t>
  </si>
  <si>
    <t>998781203</t>
  </si>
  <si>
    <t>Přesun hmot procentní pro obklady keramické v objektech v přes 12 do 24 m</t>
  </si>
  <si>
    <t>-547546716</t>
  </si>
  <si>
    <t>783</t>
  </si>
  <si>
    <t>Dokončovací práce - nátěry</t>
  </si>
  <si>
    <t>102</t>
  </si>
  <si>
    <t>783937</t>
  </si>
  <si>
    <t>Protiolejový nátěr stěny a podlahy výtahu</t>
  </si>
  <si>
    <t>1346605010</t>
  </si>
  <si>
    <t>784</t>
  </si>
  <si>
    <t>Dokončovací práce - malby a tapety</t>
  </si>
  <si>
    <t>103</t>
  </si>
  <si>
    <t>784121001</t>
  </si>
  <si>
    <t>Oškrabání malby v místnostech výšky do 3,80 m</t>
  </si>
  <si>
    <t>772788656</t>
  </si>
  <si>
    <t>104</t>
  </si>
  <si>
    <t>78422111</t>
  </si>
  <si>
    <t>Dvojnásobné bílé malby ze směsí v místnostech do 3,80 m</t>
  </si>
  <si>
    <t>-1765987836</t>
  </si>
  <si>
    <t>105</t>
  </si>
  <si>
    <t>78422155</t>
  </si>
  <si>
    <t>Omyvatelný nátěr</t>
  </si>
  <si>
    <t>-584886599</t>
  </si>
  <si>
    <t>Práce a dodávky M</t>
  </si>
  <si>
    <t>21-M</t>
  </si>
  <si>
    <t>Elektromontáže</t>
  </si>
  <si>
    <t>106</t>
  </si>
  <si>
    <t>21000</t>
  </si>
  <si>
    <t>1906206331</t>
  </si>
  <si>
    <t>33-M</t>
  </si>
  <si>
    <t>Montáže dopr.zaříz.,sklad. zař. a váh</t>
  </si>
  <si>
    <t>107</t>
  </si>
  <si>
    <t>33111</t>
  </si>
  <si>
    <t>1521358446</t>
  </si>
  <si>
    <t>Vedlejší rozpočtové náklady</t>
  </si>
  <si>
    <t>VRN1</t>
  </si>
  <si>
    <t>Průzkumné, geodetické a projektové práce</t>
  </si>
  <si>
    <t>108</t>
  </si>
  <si>
    <t>013002000</t>
  </si>
  <si>
    <t>1024</t>
  </si>
  <si>
    <t>-742328849</t>
  </si>
  <si>
    <t>Dokumentace výrobní a dílenská a dokumentace skutečného provedení, geometrický plán</t>
  </si>
  <si>
    <t>Technologie výtahu dle technické specifikace, včetně UPS technologií a podružných technologií dle technické specifikace</t>
  </si>
  <si>
    <t>AL Požární dveře v barvě sv. šedé, automatické posuvné jednokřídlé, částečně prosklené s transparentní (prosklenou) plochou min. 0,06 m2,  , napojení na přístupový systém, kouřotěsné 1500/2100 mm, ozn D04, kompletní provedení vč. zárubně, kování, zasklení, povrchové úpravy, atd  dle PD a technické spefikace (UPS technologie)EI 30PD3-C-S200 (kouřotěsné)</t>
  </si>
  <si>
    <t>Nemocnice Nymburk  pavilon A - přístavba výtahu-  SO 01</t>
  </si>
  <si>
    <t>Silnoproud dle technické specifikace. Úpravy v hl. rozvaděči. Osazení nového samostatného jištění 40A na 400V.
Přívodní kabel nehořlavý 5*16mm2 napájecí soustava 400V – délka kabelu 45m veden v podhledu. Součástí budou i stavební práce na vedení kabelu a kabelové žlaby. Včetně revize.Současně budou přivedeny tři datové kabely z 4NP (hlavní server) k připojovacímu místu ve 3NP.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</si>
</sst>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19" fillId="4" borderId="0" xfId="0" applyFont="1" applyFill="1" applyAlignment="1">
      <alignment horizontal="left" vertical="center"/>
    </xf>
    <xf numFmtId="4" fontId="19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74" t="s">
        <v>5</v>
      </c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59" t="s">
        <v>13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R5" s="16"/>
      <c r="BS5" s="13" t="s">
        <v>6</v>
      </c>
    </row>
    <row r="6" spans="1:74" ht="36.950000000000003" customHeight="1">
      <c r="B6" s="16"/>
      <c r="D6" s="21" t="s">
        <v>14</v>
      </c>
      <c r="K6" s="161" t="s">
        <v>15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24</v>
      </c>
      <c r="AK11" s="22" t="s">
        <v>25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26</v>
      </c>
      <c r="AK13" s="22" t="s">
        <v>23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27</v>
      </c>
      <c r="AK14" s="22" t="s">
        <v>25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28</v>
      </c>
      <c r="AK16" s="22" t="s">
        <v>23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29</v>
      </c>
      <c r="AK17" s="22" t="s">
        <v>25</v>
      </c>
      <c r="AN17" s="20" t="s">
        <v>1</v>
      </c>
      <c r="AR17" s="16"/>
      <c r="BS17" s="13" t="s">
        <v>30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31</v>
      </c>
      <c r="AK19" s="22" t="s">
        <v>23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27</v>
      </c>
      <c r="AK20" s="22" t="s">
        <v>25</v>
      </c>
      <c r="AN20" s="20" t="s">
        <v>1</v>
      </c>
      <c r="AR20" s="16"/>
      <c r="BS20" s="13" t="s">
        <v>30</v>
      </c>
    </row>
    <row r="21" spans="2:71" ht="6.95" customHeight="1">
      <c r="B21" s="16"/>
      <c r="AR21" s="16"/>
    </row>
    <row r="22" spans="2:71" ht="12" customHeight="1">
      <c r="B22" s="16"/>
      <c r="D22" s="22" t="s">
        <v>32</v>
      </c>
      <c r="AR22" s="16"/>
    </row>
    <row r="23" spans="2:71" ht="16.5" customHeight="1">
      <c r="B23" s="16"/>
      <c r="E23" s="162" t="s">
        <v>1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3">
        <f>ROUND(AG94,2)</f>
        <v>0</v>
      </c>
      <c r="AL26" s="164"/>
      <c r="AM26" s="164"/>
      <c r="AN26" s="164"/>
      <c r="AO26" s="164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65" t="s">
        <v>34</v>
      </c>
      <c r="M28" s="165"/>
      <c r="N28" s="165"/>
      <c r="O28" s="165"/>
      <c r="P28" s="165"/>
      <c r="W28" s="165" t="s">
        <v>35</v>
      </c>
      <c r="X28" s="165"/>
      <c r="Y28" s="165"/>
      <c r="Z28" s="165"/>
      <c r="AA28" s="165"/>
      <c r="AB28" s="165"/>
      <c r="AC28" s="165"/>
      <c r="AD28" s="165"/>
      <c r="AE28" s="165"/>
      <c r="AK28" s="165" t="s">
        <v>36</v>
      </c>
      <c r="AL28" s="165"/>
      <c r="AM28" s="165"/>
      <c r="AN28" s="165"/>
      <c r="AO28" s="165"/>
      <c r="AR28" s="25"/>
    </row>
    <row r="29" spans="2:71" s="2" customFormat="1" ht="14.45" customHeight="1">
      <c r="B29" s="29"/>
      <c r="D29" s="22" t="s">
        <v>37</v>
      </c>
      <c r="F29" s="22" t="s">
        <v>38</v>
      </c>
      <c r="L29" s="168">
        <v>0.21</v>
      </c>
      <c r="M29" s="167"/>
      <c r="N29" s="167"/>
      <c r="O29" s="167"/>
      <c r="P29" s="167"/>
      <c r="W29" s="166">
        <f>ROUND(AZ94, 2)</f>
        <v>0</v>
      </c>
      <c r="X29" s="167"/>
      <c r="Y29" s="167"/>
      <c r="Z29" s="167"/>
      <c r="AA29" s="167"/>
      <c r="AB29" s="167"/>
      <c r="AC29" s="167"/>
      <c r="AD29" s="167"/>
      <c r="AE29" s="167"/>
      <c r="AK29" s="166">
        <f>ROUND(AV94, 2)</f>
        <v>0</v>
      </c>
      <c r="AL29" s="167"/>
      <c r="AM29" s="167"/>
      <c r="AN29" s="167"/>
      <c r="AO29" s="167"/>
      <c r="AR29" s="29"/>
    </row>
    <row r="30" spans="2:71" s="2" customFormat="1" ht="14.45" customHeight="1">
      <c r="B30" s="29"/>
      <c r="F30" s="22" t="s">
        <v>39</v>
      </c>
      <c r="L30" s="168">
        <v>0.15</v>
      </c>
      <c r="M30" s="167"/>
      <c r="N30" s="167"/>
      <c r="O30" s="167"/>
      <c r="P30" s="167"/>
      <c r="W30" s="166">
        <f>ROUND(BA94, 2)</f>
        <v>0</v>
      </c>
      <c r="X30" s="167"/>
      <c r="Y30" s="167"/>
      <c r="Z30" s="167"/>
      <c r="AA30" s="167"/>
      <c r="AB30" s="167"/>
      <c r="AC30" s="167"/>
      <c r="AD30" s="167"/>
      <c r="AE30" s="167"/>
      <c r="AK30" s="166">
        <f>ROUND(AW94, 2)</f>
        <v>0</v>
      </c>
      <c r="AL30" s="167"/>
      <c r="AM30" s="167"/>
      <c r="AN30" s="167"/>
      <c r="AO30" s="167"/>
      <c r="AR30" s="29"/>
    </row>
    <row r="31" spans="2:71" s="2" customFormat="1" ht="14.45" hidden="1" customHeight="1">
      <c r="B31" s="29"/>
      <c r="F31" s="22" t="s">
        <v>40</v>
      </c>
      <c r="L31" s="168">
        <v>0.21</v>
      </c>
      <c r="M31" s="167"/>
      <c r="N31" s="167"/>
      <c r="O31" s="167"/>
      <c r="P31" s="167"/>
      <c r="W31" s="166">
        <f>ROUND(BB94, 2)</f>
        <v>0</v>
      </c>
      <c r="X31" s="167"/>
      <c r="Y31" s="167"/>
      <c r="Z31" s="167"/>
      <c r="AA31" s="167"/>
      <c r="AB31" s="167"/>
      <c r="AC31" s="167"/>
      <c r="AD31" s="167"/>
      <c r="AE31" s="167"/>
      <c r="AK31" s="166">
        <v>0</v>
      </c>
      <c r="AL31" s="167"/>
      <c r="AM31" s="167"/>
      <c r="AN31" s="167"/>
      <c r="AO31" s="167"/>
      <c r="AR31" s="29"/>
    </row>
    <row r="32" spans="2:71" s="2" customFormat="1" ht="14.45" hidden="1" customHeight="1">
      <c r="B32" s="29"/>
      <c r="F32" s="22" t="s">
        <v>41</v>
      </c>
      <c r="L32" s="168">
        <v>0.15</v>
      </c>
      <c r="M32" s="167"/>
      <c r="N32" s="167"/>
      <c r="O32" s="167"/>
      <c r="P32" s="167"/>
      <c r="W32" s="166">
        <f>ROUND(BC94, 2)</f>
        <v>0</v>
      </c>
      <c r="X32" s="167"/>
      <c r="Y32" s="167"/>
      <c r="Z32" s="167"/>
      <c r="AA32" s="167"/>
      <c r="AB32" s="167"/>
      <c r="AC32" s="167"/>
      <c r="AD32" s="167"/>
      <c r="AE32" s="167"/>
      <c r="AK32" s="166">
        <v>0</v>
      </c>
      <c r="AL32" s="167"/>
      <c r="AM32" s="167"/>
      <c r="AN32" s="167"/>
      <c r="AO32" s="167"/>
      <c r="AR32" s="29"/>
    </row>
    <row r="33" spans="2:44" s="2" customFormat="1" ht="14.45" hidden="1" customHeight="1">
      <c r="B33" s="29"/>
      <c r="F33" s="22" t="s">
        <v>42</v>
      </c>
      <c r="L33" s="168">
        <v>0</v>
      </c>
      <c r="M33" s="167"/>
      <c r="N33" s="167"/>
      <c r="O33" s="167"/>
      <c r="P33" s="167"/>
      <c r="W33" s="166">
        <f>ROUND(BD94, 2)</f>
        <v>0</v>
      </c>
      <c r="X33" s="167"/>
      <c r="Y33" s="167"/>
      <c r="Z33" s="167"/>
      <c r="AA33" s="167"/>
      <c r="AB33" s="167"/>
      <c r="AC33" s="167"/>
      <c r="AD33" s="167"/>
      <c r="AE33" s="167"/>
      <c r="AK33" s="166">
        <v>0</v>
      </c>
      <c r="AL33" s="167"/>
      <c r="AM33" s="167"/>
      <c r="AN33" s="167"/>
      <c r="AO33" s="167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43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44</v>
      </c>
      <c r="U35" s="32"/>
      <c r="V35" s="32"/>
      <c r="W35" s="32"/>
      <c r="X35" s="189" t="s">
        <v>45</v>
      </c>
      <c r="Y35" s="190"/>
      <c r="Z35" s="190"/>
      <c r="AA35" s="190"/>
      <c r="AB35" s="190"/>
      <c r="AC35" s="32"/>
      <c r="AD35" s="32"/>
      <c r="AE35" s="32"/>
      <c r="AF35" s="32"/>
      <c r="AG35" s="32"/>
      <c r="AH35" s="32"/>
      <c r="AI35" s="32"/>
      <c r="AJ35" s="32"/>
      <c r="AK35" s="191">
        <f>SUM(AK26:AK33)</f>
        <v>0</v>
      </c>
      <c r="AL35" s="190"/>
      <c r="AM35" s="190"/>
      <c r="AN35" s="190"/>
      <c r="AO35" s="192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47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48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49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48</v>
      </c>
      <c r="AI60" s="27"/>
      <c r="AJ60" s="27"/>
      <c r="AK60" s="27"/>
      <c r="AL60" s="27"/>
      <c r="AM60" s="36" t="s">
        <v>49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50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51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48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49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48</v>
      </c>
      <c r="AI75" s="27"/>
      <c r="AJ75" s="27"/>
      <c r="AK75" s="27"/>
      <c r="AL75" s="27"/>
      <c r="AM75" s="36" t="s">
        <v>49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0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0" s="1" customFormat="1" ht="24.95" customHeight="1">
      <c r="B82" s="25"/>
      <c r="C82" s="17" t="s">
        <v>52</v>
      </c>
      <c r="AR82" s="25"/>
    </row>
    <row r="83" spans="1:90" s="1" customFormat="1" ht="6.95" customHeight="1">
      <c r="B83" s="25"/>
      <c r="AR83" s="25"/>
    </row>
    <row r="84" spans="1:90" s="3" customFormat="1" ht="12" customHeight="1">
      <c r="B84" s="41"/>
      <c r="C84" s="22" t="s">
        <v>12</v>
      </c>
      <c r="L84" s="3" t="str">
        <f>K5</f>
        <v>Nymburk_nem_vyt23_04</v>
      </c>
      <c r="AR84" s="41"/>
    </row>
    <row r="85" spans="1:90" s="4" customFormat="1" ht="36.950000000000003" customHeight="1">
      <c r="B85" s="42"/>
      <c r="C85" s="43" t="s">
        <v>14</v>
      </c>
      <c r="L85" s="180" t="str">
        <f>K6</f>
        <v>Nemocnice Nymburk  pavilon A - přístavba výtahu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R85" s="42"/>
    </row>
    <row r="86" spans="1:90" s="1" customFormat="1" ht="6.95" customHeight="1">
      <c r="B86" s="25"/>
      <c r="AR86" s="25"/>
    </row>
    <row r="87" spans="1:90" s="1" customFormat="1" ht="12" customHeight="1">
      <c r="B87" s="25"/>
      <c r="C87" s="22" t="s">
        <v>18</v>
      </c>
      <c r="L87" s="44" t="str">
        <f>IF(K8="","",K8)</f>
        <v xml:space="preserve">Nymburk, parc.č. st. 320 </v>
      </c>
      <c r="AI87" s="22" t="s">
        <v>20</v>
      </c>
      <c r="AM87" s="182" t="str">
        <f>IF(AN8= "","",AN8)</f>
        <v>10. 4. 2023</v>
      </c>
      <c r="AN87" s="182"/>
      <c r="AR87" s="25"/>
    </row>
    <row r="88" spans="1:90" s="1" customFormat="1" ht="6.95" customHeight="1">
      <c r="B88" s="25"/>
      <c r="AR88" s="25"/>
    </row>
    <row r="89" spans="1:90" s="1" customFormat="1" ht="15.2" customHeight="1">
      <c r="B89" s="25"/>
      <c r="C89" s="22" t="s">
        <v>22</v>
      </c>
      <c r="L89" s="3" t="str">
        <f>IF(E11= "","",E11)</f>
        <v>Nemocnice Nymburk s.r.o</v>
      </c>
      <c r="AI89" s="22" t="s">
        <v>28</v>
      </c>
      <c r="AM89" s="183" t="str">
        <f>IF(E17="","",E17)</f>
        <v>Domusdesign</v>
      </c>
      <c r="AN89" s="184"/>
      <c r="AO89" s="184"/>
      <c r="AP89" s="184"/>
      <c r="AR89" s="25"/>
      <c r="AS89" s="185" t="s">
        <v>53</v>
      </c>
      <c r="AT89" s="186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0" s="1" customFormat="1" ht="15.2" customHeight="1">
      <c r="B90" s="25"/>
      <c r="C90" s="22" t="s">
        <v>26</v>
      </c>
      <c r="L90" s="3" t="str">
        <f>IF(E14="","",E14)</f>
        <v xml:space="preserve"> </v>
      </c>
      <c r="AI90" s="22" t="s">
        <v>31</v>
      </c>
      <c r="AM90" s="183" t="str">
        <f>IF(E20="","",E20)</f>
        <v xml:space="preserve"> </v>
      </c>
      <c r="AN90" s="184"/>
      <c r="AO90" s="184"/>
      <c r="AP90" s="184"/>
      <c r="AR90" s="25"/>
      <c r="AS90" s="187"/>
      <c r="AT90" s="188"/>
      <c r="BD90" s="48"/>
    </row>
    <row r="91" spans="1:90" s="1" customFormat="1" ht="10.9" customHeight="1">
      <c r="B91" s="25"/>
      <c r="AR91" s="25"/>
      <c r="AS91" s="187"/>
      <c r="AT91" s="188"/>
      <c r="BD91" s="48"/>
    </row>
    <row r="92" spans="1:90" s="1" customFormat="1" ht="29.25" customHeight="1">
      <c r="B92" s="25"/>
      <c r="C92" s="175" t="s">
        <v>54</v>
      </c>
      <c r="D92" s="176"/>
      <c r="E92" s="176"/>
      <c r="F92" s="176"/>
      <c r="G92" s="176"/>
      <c r="H92" s="49"/>
      <c r="I92" s="177" t="s">
        <v>55</v>
      </c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8" t="s">
        <v>56</v>
      </c>
      <c r="AH92" s="176"/>
      <c r="AI92" s="176"/>
      <c r="AJ92" s="176"/>
      <c r="AK92" s="176"/>
      <c r="AL92" s="176"/>
      <c r="AM92" s="176"/>
      <c r="AN92" s="177" t="s">
        <v>57</v>
      </c>
      <c r="AO92" s="176"/>
      <c r="AP92" s="179"/>
      <c r="AQ92" s="50" t="s">
        <v>58</v>
      </c>
      <c r="AR92" s="25"/>
      <c r="AS92" s="51" t="s">
        <v>59</v>
      </c>
      <c r="AT92" s="52" t="s">
        <v>60</v>
      </c>
      <c r="AU92" s="52" t="s">
        <v>61</v>
      </c>
      <c r="AV92" s="52" t="s">
        <v>62</v>
      </c>
      <c r="AW92" s="52" t="s">
        <v>63</v>
      </c>
      <c r="AX92" s="52" t="s">
        <v>64</v>
      </c>
      <c r="AY92" s="52" t="s">
        <v>65</v>
      </c>
      <c r="AZ92" s="52" t="s">
        <v>66</v>
      </c>
      <c r="BA92" s="52" t="s">
        <v>67</v>
      </c>
      <c r="BB92" s="52" t="s">
        <v>68</v>
      </c>
      <c r="BC92" s="52" t="s">
        <v>69</v>
      </c>
      <c r="BD92" s="53" t="s">
        <v>70</v>
      </c>
    </row>
    <row r="93" spans="1:90" s="1" customFormat="1" ht="10.9" customHeight="1">
      <c r="B93" s="25"/>
      <c r="AR93" s="25"/>
      <c r="AS93" s="54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0" s="5" customFormat="1" ht="32.450000000000003" customHeight="1">
      <c r="B94" s="55"/>
      <c r="C94" s="56" t="s">
        <v>71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72">
        <f>ROUND(AG95,2)</f>
        <v>0</v>
      </c>
      <c r="AH94" s="172"/>
      <c r="AI94" s="172"/>
      <c r="AJ94" s="172"/>
      <c r="AK94" s="172"/>
      <c r="AL94" s="172"/>
      <c r="AM94" s="172"/>
      <c r="AN94" s="173">
        <f>SUM(AG94,AT94)</f>
        <v>0</v>
      </c>
      <c r="AO94" s="173"/>
      <c r="AP94" s="173"/>
      <c r="AQ94" s="59" t="s">
        <v>1</v>
      </c>
      <c r="AR94" s="55"/>
      <c r="AS94" s="60">
        <f>ROUND(AS95,2)</f>
        <v>0</v>
      </c>
      <c r="AT94" s="61">
        <f>ROUND(SUM(AV94:AW94),2)</f>
        <v>0</v>
      </c>
      <c r="AU94" s="62">
        <f>ROUND(AU95,5)</f>
        <v>2458.6176</v>
      </c>
      <c r="AV94" s="61">
        <f>ROUND(AZ94*L29,2)</f>
        <v>0</v>
      </c>
      <c r="AW94" s="61">
        <f>ROUND(BA94*L30,2)</f>
        <v>0</v>
      </c>
      <c r="AX94" s="61">
        <f>ROUND(BB94*L29,2)</f>
        <v>0</v>
      </c>
      <c r="AY94" s="61">
        <f>ROUND(BC94*L30,2)</f>
        <v>0</v>
      </c>
      <c r="AZ94" s="61">
        <f>ROUND(AZ95,2)</f>
        <v>0</v>
      </c>
      <c r="BA94" s="61">
        <f>ROUND(BA95,2)</f>
        <v>0</v>
      </c>
      <c r="BB94" s="61">
        <f>ROUND(BB95,2)</f>
        <v>0</v>
      </c>
      <c r="BC94" s="61">
        <f>ROUND(BC95,2)</f>
        <v>0</v>
      </c>
      <c r="BD94" s="63">
        <f>ROUND(BD95,2)</f>
        <v>0</v>
      </c>
      <c r="BS94" s="64" t="s">
        <v>72</v>
      </c>
      <c r="BT94" s="64" t="s">
        <v>73</v>
      </c>
      <c r="BV94" s="64" t="s">
        <v>74</v>
      </c>
      <c r="BW94" s="64" t="s">
        <v>4</v>
      </c>
      <c r="BX94" s="64" t="s">
        <v>75</v>
      </c>
      <c r="CL94" s="64" t="s">
        <v>1</v>
      </c>
    </row>
    <row r="95" spans="1:90" s="6" customFormat="1" ht="37.5" customHeight="1">
      <c r="A95" s="65" t="s">
        <v>76</v>
      </c>
      <c r="B95" s="66"/>
      <c r="C95" s="67"/>
      <c r="D95" s="171" t="s">
        <v>13</v>
      </c>
      <c r="E95" s="171"/>
      <c r="F95" s="171"/>
      <c r="G95" s="171"/>
      <c r="H95" s="171"/>
      <c r="I95" s="68"/>
      <c r="J95" s="171" t="s">
        <v>15</v>
      </c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69">
        <f>'1'!J30</f>
        <v>0</v>
      </c>
      <c r="AH95" s="170"/>
      <c r="AI95" s="170"/>
      <c r="AJ95" s="170"/>
      <c r="AK95" s="170"/>
      <c r="AL95" s="170"/>
      <c r="AM95" s="170"/>
      <c r="AN95" s="169">
        <f>SUM(AG95,AT95)</f>
        <v>0</v>
      </c>
      <c r="AO95" s="170"/>
      <c r="AP95" s="170"/>
      <c r="AQ95" s="69" t="s">
        <v>77</v>
      </c>
      <c r="AR95" s="66"/>
      <c r="AS95" s="70">
        <v>0</v>
      </c>
      <c r="AT95" s="71">
        <f>ROUND(SUM(AV95:AW95),2)</f>
        <v>0</v>
      </c>
      <c r="AU95" s="72">
        <f>'1'!P146</f>
        <v>2458.6175970000004</v>
      </c>
      <c r="AV95" s="71">
        <f>'1'!J33</f>
        <v>0</v>
      </c>
      <c r="AW95" s="71">
        <f>'1'!J34</f>
        <v>0</v>
      </c>
      <c r="AX95" s="71">
        <f>'1'!J35</f>
        <v>0</v>
      </c>
      <c r="AY95" s="71">
        <f>'1'!J36</f>
        <v>0</v>
      </c>
      <c r="AZ95" s="71">
        <f>'1'!F33</f>
        <v>0</v>
      </c>
      <c r="BA95" s="71">
        <f>'1'!F34</f>
        <v>0</v>
      </c>
      <c r="BB95" s="71">
        <f>'1'!F35</f>
        <v>0</v>
      </c>
      <c r="BC95" s="71">
        <f>'1'!F36</f>
        <v>0</v>
      </c>
      <c r="BD95" s="73">
        <f>'1'!F37</f>
        <v>0</v>
      </c>
      <c r="BT95" s="74" t="s">
        <v>78</v>
      </c>
      <c r="BU95" s="74" t="s">
        <v>79</v>
      </c>
      <c r="BV95" s="74" t="s">
        <v>74</v>
      </c>
      <c r="BW95" s="74" t="s">
        <v>4</v>
      </c>
      <c r="BX95" s="74" t="s">
        <v>75</v>
      </c>
      <c r="CL95" s="74" t="s">
        <v>1</v>
      </c>
    </row>
    <row r="96" spans="1:90" s="1" customFormat="1" ht="30" customHeight="1">
      <c r="B96" s="25"/>
      <c r="AR96" s="25"/>
    </row>
    <row r="97" spans="2:44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Nymburk_nem_vyt23_04 - N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82"/>
  <sheetViews>
    <sheetView showGridLines="0" tabSelected="1" topLeftCell="A269" zoomScale="130" zoomScaleNormal="130" workbookViewId="0">
      <selection activeCell="F276" sqref="F27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4" t="s">
        <v>5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3" t="s">
        <v>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5" customHeight="1">
      <c r="B4" s="16"/>
      <c r="D4" s="17" t="s">
        <v>81</v>
      </c>
      <c r="L4" s="16"/>
      <c r="M4" s="75" t="s">
        <v>10</v>
      </c>
      <c r="AT4" s="13" t="s">
        <v>3</v>
      </c>
    </row>
    <row r="5" spans="2:46" ht="6.95" customHeight="1">
      <c r="B5" s="16"/>
      <c r="L5" s="16"/>
    </row>
    <row r="6" spans="2:46" s="1" customFormat="1" ht="12" customHeight="1">
      <c r="B6" s="25"/>
      <c r="D6" s="22" t="s">
        <v>14</v>
      </c>
      <c r="L6" s="25"/>
    </row>
    <row r="7" spans="2:46" s="1" customFormat="1" ht="16.5" customHeight="1">
      <c r="B7" s="25"/>
      <c r="E7" s="180" t="s">
        <v>620</v>
      </c>
      <c r="F7" s="194"/>
      <c r="G7" s="194"/>
      <c r="H7" s="194"/>
      <c r="L7" s="25"/>
    </row>
    <row r="8" spans="2:46" s="1" customFormat="1">
      <c r="B8" s="25"/>
      <c r="L8" s="25"/>
    </row>
    <row r="9" spans="2:46" s="1" customFormat="1" ht="12" customHeight="1">
      <c r="B9" s="25"/>
      <c r="D9" s="22" t="s">
        <v>16</v>
      </c>
      <c r="F9" s="20" t="s">
        <v>1</v>
      </c>
      <c r="I9" s="22" t="s">
        <v>17</v>
      </c>
      <c r="J9" s="20" t="s">
        <v>1</v>
      </c>
      <c r="L9" s="25"/>
    </row>
    <row r="10" spans="2:46" s="1" customFormat="1" ht="12" customHeight="1">
      <c r="B10" s="25"/>
      <c r="D10" s="22" t="s">
        <v>18</v>
      </c>
      <c r="F10" s="20" t="s">
        <v>19</v>
      </c>
      <c r="I10" s="22" t="s">
        <v>20</v>
      </c>
      <c r="J10" s="45" t="str">
        <f>'Rekapitulace stavby'!AN8</f>
        <v>10. 4. 2023</v>
      </c>
      <c r="L10" s="25"/>
    </row>
    <row r="11" spans="2:46" s="1" customFormat="1" ht="10.9" customHeight="1">
      <c r="B11" s="25"/>
      <c r="L11" s="25"/>
    </row>
    <row r="12" spans="2:46" s="1" customFormat="1" ht="12" customHeight="1">
      <c r="B12" s="25"/>
      <c r="D12" s="22" t="s">
        <v>22</v>
      </c>
      <c r="I12" s="22" t="s">
        <v>23</v>
      </c>
      <c r="J12" s="20" t="s">
        <v>1</v>
      </c>
      <c r="L12" s="25"/>
    </row>
    <row r="13" spans="2:46" s="1" customFormat="1" ht="18" customHeight="1">
      <c r="B13" s="25"/>
      <c r="E13" s="20" t="s">
        <v>24</v>
      </c>
      <c r="I13" s="22" t="s">
        <v>25</v>
      </c>
      <c r="J13" s="20" t="s">
        <v>1</v>
      </c>
      <c r="L13" s="25"/>
    </row>
    <row r="14" spans="2:46" s="1" customFormat="1" ht="6.95" customHeight="1">
      <c r="B14" s="25"/>
      <c r="L14" s="25"/>
    </row>
    <row r="15" spans="2:46" s="1" customFormat="1" ht="12" customHeight="1">
      <c r="B15" s="25"/>
      <c r="D15" s="22" t="s">
        <v>26</v>
      </c>
      <c r="I15" s="22" t="s">
        <v>23</v>
      </c>
      <c r="J15" s="20" t="str">
        <f>'Rekapitulace stavby'!AN13</f>
        <v/>
      </c>
      <c r="L15" s="25"/>
    </row>
    <row r="16" spans="2:46" s="1" customFormat="1" ht="18" customHeight="1">
      <c r="B16" s="25"/>
      <c r="E16" s="159" t="str">
        <f>'Rekapitulace stavby'!E14</f>
        <v xml:space="preserve"> </v>
      </c>
      <c r="F16" s="159"/>
      <c r="G16" s="159"/>
      <c r="H16" s="159"/>
      <c r="I16" s="22" t="s">
        <v>25</v>
      </c>
      <c r="J16" s="20" t="str">
        <f>'Rekapitulace stavby'!AN14</f>
        <v/>
      </c>
      <c r="L16" s="25"/>
    </row>
    <row r="17" spans="2:12" s="1" customFormat="1" ht="6.95" customHeight="1">
      <c r="B17" s="25"/>
      <c r="L17" s="25"/>
    </row>
    <row r="18" spans="2:12" s="1" customFormat="1" ht="12" customHeight="1">
      <c r="B18" s="25"/>
      <c r="D18" s="22" t="s">
        <v>28</v>
      </c>
      <c r="I18" s="22" t="s">
        <v>23</v>
      </c>
      <c r="J18" s="20" t="s">
        <v>1</v>
      </c>
      <c r="L18" s="25"/>
    </row>
    <row r="19" spans="2:12" s="1" customFormat="1" ht="18" customHeight="1">
      <c r="B19" s="25"/>
      <c r="E19" s="20" t="s">
        <v>29</v>
      </c>
      <c r="I19" s="22" t="s">
        <v>25</v>
      </c>
      <c r="J19" s="20" t="s">
        <v>1</v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2" t="s">
        <v>31</v>
      </c>
      <c r="I21" s="22" t="s">
        <v>23</v>
      </c>
      <c r="J21" s="20" t="str">
        <f>IF('Rekapitulace stavby'!AN19="","",'Rekapitulace stavby'!AN19)</f>
        <v/>
      </c>
      <c r="L21" s="25"/>
    </row>
    <row r="22" spans="2:12" s="1" customFormat="1" ht="18" customHeight="1">
      <c r="B22" s="25"/>
      <c r="E22" s="20" t="str">
        <f>IF('Rekapitulace stavby'!E20="","",'Rekapitulace stavby'!E20)</f>
        <v xml:space="preserve"> </v>
      </c>
      <c r="I22" s="22" t="s">
        <v>25</v>
      </c>
      <c r="J22" s="20" t="str">
        <f>IF('Rekapitulace stavby'!AN20="","",'Rekapitulace stavby'!AN20)</f>
        <v/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2" t="s">
        <v>32</v>
      </c>
      <c r="L24" s="25"/>
    </row>
    <row r="25" spans="2:12" s="7" customFormat="1" ht="16.5" customHeight="1">
      <c r="B25" s="76"/>
      <c r="E25" s="162" t="s">
        <v>1</v>
      </c>
      <c r="F25" s="162"/>
      <c r="G25" s="162"/>
      <c r="H25" s="162"/>
      <c r="L25" s="76"/>
    </row>
    <row r="26" spans="2:12" s="1" customFormat="1" ht="6.95" customHeight="1">
      <c r="B26" s="25"/>
      <c r="L26" s="25"/>
    </row>
    <row r="27" spans="2:12" s="1" customFormat="1" ht="6.95" customHeight="1">
      <c r="B27" s="25"/>
      <c r="D27" s="46"/>
      <c r="E27" s="46"/>
      <c r="F27" s="46"/>
      <c r="G27" s="46"/>
      <c r="H27" s="46"/>
      <c r="I27" s="46"/>
      <c r="J27" s="46"/>
      <c r="K27" s="46"/>
      <c r="L27" s="25"/>
    </row>
    <row r="28" spans="2:12" s="1" customFormat="1" ht="14.45" customHeight="1">
      <c r="B28" s="25"/>
      <c r="D28" s="20" t="s">
        <v>82</v>
      </c>
      <c r="J28" s="77">
        <f>J94</f>
        <v>0</v>
      </c>
      <c r="L28" s="25"/>
    </row>
    <row r="29" spans="2:12" s="1" customFormat="1" ht="14.45" customHeight="1">
      <c r="B29" s="25"/>
      <c r="D29" s="78" t="s">
        <v>83</v>
      </c>
      <c r="J29" s="77">
        <f>J124</f>
        <v>0</v>
      </c>
      <c r="L29" s="25"/>
    </row>
    <row r="30" spans="2:12" s="1" customFormat="1" ht="25.35" customHeight="1">
      <c r="B30" s="25"/>
      <c r="D30" s="79" t="s">
        <v>33</v>
      </c>
      <c r="J30" s="58">
        <f>ROUND(J28 + J29,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35</v>
      </c>
      <c r="I32" s="28" t="s">
        <v>34</v>
      </c>
      <c r="J32" s="28" t="s">
        <v>36</v>
      </c>
      <c r="L32" s="25"/>
    </row>
    <row r="33" spans="2:12" s="1" customFormat="1" ht="14.45" customHeight="1">
      <c r="B33" s="25"/>
      <c r="D33" s="80" t="s">
        <v>37</v>
      </c>
      <c r="E33" s="22" t="s">
        <v>38</v>
      </c>
      <c r="F33" s="81">
        <f>ROUND((SUM(BE124:BE128) + SUM(BE146:BE281)),  2)</f>
        <v>0</v>
      </c>
      <c r="I33" s="82">
        <v>0.21</v>
      </c>
      <c r="J33" s="81">
        <f>ROUND(((SUM(BE124:BE128) + SUM(BE146:BE281))*I33),  2)</f>
        <v>0</v>
      </c>
      <c r="L33" s="25"/>
    </row>
    <row r="34" spans="2:12" s="1" customFormat="1" ht="14.45" customHeight="1">
      <c r="B34" s="25"/>
      <c r="E34" s="22" t="s">
        <v>39</v>
      </c>
      <c r="F34" s="81">
        <f>ROUND((SUM(BF124:BF128) + SUM(BF146:BF281)),  2)</f>
        <v>0</v>
      </c>
      <c r="I34" s="82">
        <v>0.15</v>
      </c>
      <c r="J34" s="81">
        <f>ROUND(((SUM(BF124:BF128) + SUM(BF146:BF281))*I34),  2)</f>
        <v>0</v>
      </c>
      <c r="L34" s="25"/>
    </row>
    <row r="35" spans="2:12" s="1" customFormat="1" ht="14.45" hidden="1" customHeight="1">
      <c r="B35" s="25"/>
      <c r="E35" s="22" t="s">
        <v>40</v>
      </c>
      <c r="F35" s="81">
        <f>ROUND((SUM(BG124:BG128) + SUM(BG146:BG281)),  2)</f>
        <v>0</v>
      </c>
      <c r="I35" s="82">
        <v>0.21</v>
      </c>
      <c r="J35" s="81">
        <f>0</f>
        <v>0</v>
      </c>
      <c r="L35" s="25"/>
    </row>
    <row r="36" spans="2:12" s="1" customFormat="1" ht="14.45" hidden="1" customHeight="1">
      <c r="B36" s="25"/>
      <c r="E36" s="22" t="s">
        <v>41</v>
      </c>
      <c r="F36" s="81">
        <f>ROUND((SUM(BH124:BH128) + SUM(BH146:BH281)),  2)</f>
        <v>0</v>
      </c>
      <c r="I36" s="82">
        <v>0.15</v>
      </c>
      <c r="J36" s="81">
        <f>0</f>
        <v>0</v>
      </c>
      <c r="L36" s="25"/>
    </row>
    <row r="37" spans="2:12" s="1" customFormat="1" ht="14.45" hidden="1" customHeight="1">
      <c r="B37" s="25"/>
      <c r="E37" s="22" t="s">
        <v>42</v>
      </c>
      <c r="F37" s="81">
        <f>ROUND((SUM(BI124:BI128) + SUM(BI146:BI281)),  2)</f>
        <v>0</v>
      </c>
      <c r="I37" s="82">
        <v>0</v>
      </c>
      <c r="J37" s="81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3"/>
      <c r="D39" s="84" t="s">
        <v>43</v>
      </c>
      <c r="E39" s="49"/>
      <c r="F39" s="49"/>
      <c r="G39" s="85" t="s">
        <v>44</v>
      </c>
      <c r="H39" s="86" t="s">
        <v>45</v>
      </c>
      <c r="I39" s="49"/>
      <c r="J39" s="87">
        <f>SUM(J30:J37)</f>
        <v>0</v>
      </c>
      <c r="K39" s="88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46</v>
      </c>
      <c r="E50" s="35"/>
      <c r="F50" s="35"/>
      <c r="G50" s="34" t="s">
        <v>47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48</v>
      </c>
      <c r="E61" s="27"/>
      <c r="F61" s="89" t="s">
        <v>49</v>
      </c>
      <c r="G61" s="36" t="s">
        <v>48</v>
      </c>
      <c r="H61" s="27"/>
      <c r="I61" s="27"/>
      <c r="J61" s="90" t="s">
        <v>49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50</v>
      </c>
      <c r="E65" s="35"/>
      <c r="F65" s="35"/>
      <c r="G65" s="34" t="s">
        <v>51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48</v>
      </c>
      <c r="E76" s="27"/>
      <c r="F76" s="89" t="s">
        <v>49</v>
      </c>
      <c r="G76" s="36" t="s">
        <v>48</v>
      </c>
      <c r="H76" s="27"/>
      <c r="I76" s="27"/>
      <c r="J76" s="90" t="s">
        <v>49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84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0" t="str">
        <f>E7</f>
        <v>Nemocnice Nymburk  pavilon A - přístavba výtahu-  SO 01</v>
      </c>
      <c r="F85" s="194"/>
      <c r="G85" s="194"/>
      <c r="H85" s="194"/>
      <c r="L85" s="25"/>
    </row>
    <row r="86" spans="2:47" s="1" customFormat="1" ht="6.95" customHeight="1">
      <c r="B86" s="25"/>
      <c r="L86" s="25"/>
    </row>
    <row r="87" spans="2:47" s="1" customFormat="1" ht="12" customHeight="1">
      <c r="B87" s="25"/>
      <c r="C87" s="22" t="s">
        <v>18</v>
      </c>
      <c r="F87" s="20" t="str">
        <f>F10</f>
        <v xml:space="preserve">Nymburk, parc.č. st. 320 </v>
      </c>
      <c r="I87" s="22" t="s">
        <v>20</v>
      </c>
      <c r="J87" s="45" t="str">
        <f>IF(J10="","",J10)</f>
        <v>10. 4. 2023</v>
      </c>
      <c r="L87" s="25"/>
    </row>
    <row r="88" spans="2:47" s="1" customFormat="1" ht="6.95" customHeight="1">
      <c r="B88" s="25"/>
      <c r="L88" s="25"/>
    </row>
    <row r="89" spans="2:47" s="1" customFormat="1" ht="15.2" customHeight="1">
      <c r="B89" s="25"/>
      <c r="C89" s="22" t="s">
        <v>22</v>
      </c>
      <c r="F89" s="20" t="str">
        <f>E13</f>
        <v>Nemocnice Nymburk s.r.o</v>
      </c>
      <c r="I89" s="22" t="s">
        <v>28</v>
      </c>
      <c r="J89" s="23" t="str">
        <f>E19</f>
        <v>Domusdesign</v>
      </c>
      <c r="L89" s="25"/>
    </row>
    <row r="90" spans="2:47" s="1" customFormat="1" ht="15.2" customHeight="1">
      <c r="B90" s="25"/>
      <c r="C90" s="22" t="s">
        <v>26</v>
      </c>
      <c r="F90" s="20" t="str">
        <f>IF(E16="","",E16)</f>
        <v xml:space="preserve"> </v>
      </c>
      <c r="I90" s="22" t="s">
        <v>31</v>
      </c>
      <c r="J90" s="23" t="str">
        <f>E22</f>
        <v xml:space="preserve"> </v>
      </c>
      <c r="L90" s="25"/>
    </row>
    <row r="91" spans="2:47" s="1" customFormat="1" ht="10.35" customHeight="1">
      <c r="B91" s="25"/>
      <c r="L91" s="25"/>
    </row>
    <row r="92" spans="2:47" s="1" customFormat="1" ht="29.25" customHeight="1">
      <c r="B92" s="25"/>
      <c r="C92" s="91" t="s">
        <v>85</v>
      </c>
      <c r="D92" s="83"/>
      <c r="E92" s="83"/>
      <c r="F92" s="83"/>
      <c r="G92" s="83"/>
      <c r="H92" s="83"/>
      <c r="I92" s="83"/>
      <c r="J92" s="92" t="s">
        <v>86</v>
      </c>
      <c r="K92" s="83"/>
      <c r="L92" s="25"/>
    </row>
    <row r="93" spans="2:47" s="1" customFormat="1" ht="10.35" customHeight="1">
      <c r="B93" s="25"/>
      <c r="L93" s="25"/>
    </row>
    <row r="94" spans="2:47" s="1" customFormat="1" ht="22.9" customHeight="1">
      <c r="B94" s="25"/>
      <c r="C94" s="93" t="s">
        <v>87</v>
      </c>
      <c r="J94" s="58">
        <f>J146</f>
        <v>0</v>
      </c>
      <c r="L94" s="25"/>
      <c r="AU94" s="13" t="s">
        <v>88</v>
      </c>
    </row>
    <row r="95" spans="2:47" s="8" customFormat="1" ht="24.95" customHeight="1">
      <c r="B95" s="94"/>
      <c r="D95" s="95" t="s">
        <v>89</v>
      </c>
      <c r="E95" s="96"/>
      <c r="F95" s="96"/>
      <c r="G95" s="96"/>
      <c r="H95" s="96"/>
      <c r="I95" s="96"/>
      <c r="J95" s="97">
        <f>J147</f>
        <v>0</v>
      </c>
      <c r="L95" s="94"/>
    </row>
    <row r="96" spans="2:47" s="9" customFormat="1" ht="19.899999999999999" customHeight="1">
      <c r="B96" s="98"/>
      <c r="D96" s="99" t="s">
        <v>90</v>
      </c>
      <c r="E96" s="100"/>
      <c r="F96" s="100"/>
      <c r="G96" s="100"/>
      <c r="H96" s="100"/>
      <c r="I96" s="100"/>
      <c r="J96" s="101">
        <f>J148</f>
        <v>0</v>
      </c>
      <c r="L96" s="98"/>
    </row>
    <row r="97" spans="2:12" s="9" customFormat="1" ht="19.899999999999999" customHeight="1">
      <c r="B97" s="98"/>
      <c r="D97" s="99" t="s">
        <v>91</v>
      </c>
      <c r="E97" s="100"/>
      <c r="F97" s="100"/>
      <c r="G97" s="100"/>
      <c r="H97" s="100"/>
      <c r="I97" s="100"/>
      <c r="J97" s="101">
        <f>J159</f>
        <v>0</v>
      </c>
      <c r="L97" s="98"/>
    </row>
    <row r="98" spans="2:12" s="9" customFormat="1" ht="19.899999999999999" customHeight="1">
      <c r="B98" s="98"/>
      <c r="D98" s="99" t="s">
        <v>92</v>
      </c>
      <c r="E98" s="100"/>
      <c r="F98" s="100"/>
      <c r="G98" s="100"/>
      <c r="H98" s="100"/>
      <c r="I98" s="100"/>
      <c r="J98" s="101">
        <f>J168</f>
        <v>0</v>
      </c>
      <c r="L98" s="98"/>
    </row>
    <row r="99" spans="2:12" s="9" customFormat="1" ht="19.899999999999999" customHeight="1">
      <c r="B99" s="98"/>
      <c r="D99" s="99" t="s">
        <v>93</v>
      </c>
      <c r="E99" s="100"/>
      <c r="F99" s="100"/>
      <c r="G99" s="100"/>
      <c r="H99" s="100"/>
      <c r="I99" s="100"/>
      <c r="J99" s="101">
        <f>J177</f>
        <v>0</v>
      </c>
      <c r="L99" s="98"/>
    </row>
    <row r="100" spans="2:12" s="9" customFormat="1" ht="19.899999999999999" customHeight="1">
      <c r="B100" s="98"/>
      <c r="D100" s="99" t="s">
        <v>94</v>
      </c>
      <c r="E100" s="100"/>
      <c r="F100" s="100"/>
      <c r="G100" s="100"/>
      <c r="H100" s="100"/>
      <c r="I100" s="100"/>
      <c r="J100" s="101">
        <f>J184</f>
        <v>0</v>
      </c>
      <c r="L100" s="98"/>
    </row>
    <row r="101" spans="2:12" s="9" customFormat="1" ht="19.899999999999999" customHeight="1">
      <c r="B101" s="98"/>
      <c r="D101" s="99" t="s">
        <v>95</v>
      </c>
      <c r="E101" s="100"/>
      <c r="F101" s="100"/>
      <c r="G101" s="100"/>
      <c r="H101" s="100"/>
      <c r="I101" s="100"/>
      <c r="J101" s="101">
        <f>J191</f>
        <v>0</v>
      </c>
      <c r="L101" s="98"/>
    </row>
    <row r="102" spans="2:12" s="9" customFormat="1" ht="19.899999999999999" customHeight="1">
      <c r="B102" s="98"/>
      <c r="D102" s="99" t="s">
        <v>96</v>
      </c>
      <c r="E102" s="100"/>
      <c r="F102" s="100"/>
      <c r="G102" s="100"/>
      <c r="H102" s="100"/>
      <c r="I102" s="100"/>
      <c r="J102" s="101">
        <f>J204</f>
        <v>0</v>
      </c>
      <c r="L102" s="98"/>
    </row>
    <row r="103" spans="2:12" s="9" customFormat="1" ht="19.899999999999999" customHeight="1">
      <c r="B103" s="98"/>
      <c r="D103" s="99" t="s">
        <v>97</v>
      </c>
      <c r="E103" s="100"/>
      <c r="F103" s="100"/>
      <c r="G103" s="100"/>
      <c r="H103" s="100"/>
      <c r="I103" s="100"/>
      <c r="J103" s="101">
        <f>J209</f>
        <v>0</v>
      </c>
      <c r="L103" s="98"/>
    </row>
    <row r="104" spans="2:12" s="8" customFormat="1" ht="24.95" customHeight="1">
      <c r="B104" s="94"/>
      <c r="D104" s="95" t="s">
        <v>98</v>
      </c>
      <c r="E104" s="96"/>
      <c r="F104" s="96"/>
      <c r="G104" s="96"/>
      <c r="H104" s="96"/>
      <c r="I104" s="96"/>
      <c r="J104" s="97">
        <f>J211</f>
        <v>0</v>
      </c>
      <c r="L104" s="94"/>
    </row>
    <row r="105" spans="2:12" s="9" customFormat="1" ht="19.899999999999999" customHeight="1">
      <c r="B105" s="98"/>
      <c r="D105" s="99" t="s">
        <v>99</v>
      </c>
      <c r="E105" s="100"/>
      <c r="F105" s="100"/>
      <c r="G105" s="100"/>
      <c r="H105" s="100"/>
      <c r="I105" s="100"/>
      <c r="J105" s="101">
        <f>J212</f>
        <v>0</v>
      </c>
      <c r="L105" s="98"/>
    </row>
    <row r="106" spans="2:12" s="9" customFormat="1" ht="19.899999999999999" customHeight="1">
      <c r="B106" s="98"/>
      <c r="D106" s="99" t="s">
        <v>100</v>
      </c>
      <c r="E106" s="100"/>
      <c r="F106" s="100"/>
      <c r="G106" s="100"/>
      <c r="H106" s="100"/>
      <c r="I106" s="100"/>
      <c r="J106" s="101">
        <f>J215</f>
        <v>0</v>
      </c>
      <c r="L106" s="98"/>
    </row>
    <row r="107" spans="2:12" s="9" customFormat="1" ht="19.899999999999999" customHeight="1">
      <c r="B107" s="98"/>
      <c r="D107" s="99" t="s">
        <v>101</v>
      </c>
      <c r="E107" s="100"/>
      <c r="F107" s="100"/>
      <c r="G107" s="100"/>
      <c r="H107" s="100"/>
      <c r="I107" s="100"/>
      <c r="J107" s="101">
        <f>J226</f>
        <v>0</v>
      </c>
      <c r="L107" s="98"/>
    </row>
    <row r="108" spans="2:12" s="9" customFormat="1" ht="19.899999999999999" customHeight="1">
      <c r="B108" s="98"/>
      <c r="D108" s="99" t="s">
        <v>102</v>
      </c>
      <c r="E108" s="100"/>
      <c r="F108" s="100"/>
      <c r="G108" s="100"/>
      <c r="H108" s="100"/>
      <c r="I108" s="100"/>
      <c r="J108" s="101">
        <f>J230</f>
        <v>0</v>
      </c>
      <c r="L108" s="98"/>
    </row>
    <row r="109" spans="2:12" s="9" customFormat="1" ht="19.899999999999999" customHeight="1">
      <c r="B109" s="98"/>
      <c r="D109" s="99" t="s">
        <v>103</v>
      </c>
      <c r="E109" s="100"/>
      <c r="F109" s="100"/>
      <c r="G109" s="100"/>
      <c r="H109" s="100"/>
      <c r="I109" s="100"/>
      <c r="J109" s="101">
        <f>J236</f>
        <v>0</v>
      </c>
      <c r="L109" s="98"/>
    </row>
    <row r="110" spans="2:12" s="9" customFormat="1" ht="19.899999999999999" customHeight="1">
      <c r="B110" s="98"/>
      <c r="D110" s="99" t="s">
        <v>104</v>
      </c>
      <c r="E110" s="100"/>
      <c r="F110" s="100"/>
      <c r="G110" s="100"/>
      <c r="H110" s="100"/>
      <c r="I110" s="100"/>
      <c r="J110" s="101">
        <f>J239</f>
        <v>0</v>
      </c>
      <c r="L110" s="98"/>
    </row>
    <row r="111" spans="2:12" s="9" customFormat="1" ht="19.899999999999999" customHeight="1">
      <c r="B111" s="98"/>
      <c r="D111" s="99" t="s">
        <v>105</v>
      </c>
      <c r="E111" s="100"/>
      <c r="F111" s="100"/>
      <c r="G111" s="100"/>
      <c r="H111" s="100"/>
      <c r="I111" s="100"/>
      <c r="J111" s="101">
        <f>J243</f>
        <v>0</v>
      </c>
      <c r="L111" s="98"/>
    </row>
    <row r="112" spans="2:12" s="9" customFormat="1" ht="19.899999999999999" customHeight="1">
      <c r="B112" s="98"/>
      <c r="D112" s="99" t="s">
        <v>106</v>
      </c>
      <c r="E112" s="100"/>
      <c r="F112" s="100"/>
      <c r="G112" s="100"/>
      <c r="H112" s="100"/>
      <c r="I112" s="100"/>
      <c r="J112" s="101">
        <f>J254</f>
        <v>0</v>
      </c>
      <c r="L112" s="98"/>
    </row>
    <row r="113" spans="2:65" s="9" customFormat="1" ht="19.899999999999999" customHeight="1">
      <c r="B113" s="98"/>
      <c r="D113" s="99" t="s">
        <v>107</v>
      </c>
      <c r="E113" s="100"/>
      <c r="F113" s="100"/>
      <c r="G113" s="100"/>
      <c r="H113" s="100"/>
      <c r="I113" s="100"/>
      <c r="J113" s="101">
        <f>J257</f>
        <v>0</v>
      </c>
      <c r="L113" s="98"/>
    </row>
    <row r="114" spans="2:65" s="9" customFormat="1" ht="19.899999999999999" customHeight="1">
      <c r="B114" s="98"/>
      <c r="D114" s="99" t="s">
        <v>108</v>
      </c>
      <c r="E114" s="100"/>
      <c r="F114" s="100"/>
      <c r="G114" s="100"/>
      <c r="H114" s="100"/>
      <c r="I114" s="100"/>
      <c r="J114" s="101">
        <f>J265</f>
        <v>0</v>
      </c>
      <c r="L114" s="98"/>
    </row>
    <row r="115" spans="2:65" s="9" customFormat="1" ht="19.899999999999999" customHeight="1">
      <c r="B115" s="98"/>
      <c r="D115" s="99" t="s">
        <v>109</v>
      </c>
      <c r="E115" s="100"/>
      <c r="F115" s="100"/>
      <c r="G115" s="100"/>
      <c r="H115" s="100"/>
      <c r="I115" s="100"/>
      <c r="J115" s="101">
        <f>J268</f>
        <v>0</v>
      </c>
      <c r="L115" s="98"/>
    </row>
    <row r="116" spans="2:65" s="9" customFormat="1" ht="19.899999999999999" customHeight="1">
      <c r="B116" s="98"/>
      <c r="D116" s="99" t="s">
        <v>110</v>
      </c>
      <c r="E116" s="100"/>
      <c r="F116" s="100"/>
      <c r="G116" s="100"/>
      <c r="H116" s="100"/>
      <c r="I116" s="100"/>
      <c r="J116" s="101">
        <f>J270</f>
        <v>0</v>
      </c>
      <c r="L116" s="98"/>
    </row>
    <row r="117" spans="2:65" s="8" customFormat="1" ht="24.95" customHeight="1">
      <c r="B117" s="94"/>
      <c r="D117" s="95" t="s">
        <v>111</v>
      </c>
      <c r="E117" s="96"/>
      <c r="F117" s="96"/>
      <c r="G117" s="96"/>
      <c r="H117" s="96"/>
      <c r="I117" s="96"/>
      <c r="J117" s="97">
        <f>J274</f>
        <v>0</v>
      </c>
      <c r="L117" s="94"/>
    </row>
    <row r="118" spans="2:65" s="9" customFormat="1" ht="19.899999999999999" customHeight="1">
      <c r="B118" s="98"/>
      <c r="D118" s="99" t="s">
        <v>112</v>
      </c>
      <c r="E118" s="100"/>
      <c r="F118" s="100"/>
      <c r="G118" s="100"/>
      <c r="H118" s="100"/>
      <c r="I118" s="100"/>
      <c r="J118" s="101">
        <f>J275</f>
        <v>0</v>
      </c>
      <c r="L118" s="98"/>
    </row>
    <row r="119" spans="2:65" s="9" customFormat="1" ht="19.899999999999999" customHeight="1">
      <c r="B119" s="98"/>
      <c r="D119" s="99" t="s">
        <v>113</v>
      </c>
      <c r="E119" s="100"/>
      <c r="F119" s="100"/>
      <c r="G119" s="100"/>
      <c r="H119" s="100"/>
      <c r="I119" s="100"/>
      <c r="J119" s="101">
        <f>J277</f>
        <v>0</v>
      </c>
      <c r="L119" s="98"/>
    </row>
    <row r="120" spans="2:65" s="8" customFormat="1" ht="24.95" customHeight="1">
      <c r="B120" s="94"/>
      <c r="D120" s="95" t="s">
        <v>114</v>
      </c>
      <c r="E120" s="96"/>
      <c r="F120" s="96"/>
      <c r="G120" s="96"/>
      <c r="H120" s="96"/>
      <c r="I120" s="96"/>
      <c r="J120" s="97">
        <f>J279</f>
        <v>0</v>
      </c>
      <c r="L120" s="94"/>
    </row>
    <row r="121" spans="2:65" s="9" customFormat="1" ht="19.899999999999999" customHeight="1">
      <c r="B121" s="98"/>
      <c r="D121" s="99" t="s">
        <v>115</v>
      </c>
      <c r="E121" s="100"/>
      <c r="F121" s="100"/>
      <c r="G121" s="100"/>
      <c r="H121" s="100"/>
      <c r="I121" s="100"/>
      <c r="J121" s="101">
        <f>J280</f>
        <v>0</v>
      </c>
      <c r="L121" s="98"/>
    </row>
    <row r="122" spans="2:65" s="1" customFormat="1" ht="21.75" customHeight="1">
      <c r="B122" s="25"/>
      <c r="L122" s="25"/>
    </row>
    <row r="123" spans="2:65" s="1" customFormat="1" ht="6.95" customHeight="1">
      <c r="B123" s="25"/>
      <c r="L123" s="25"/>
    </row>
    <row r="124" spans="2:65" s="1" customFormat="1" ht="29.25" customHeight="1">
      <c r="B124" s="25"/>
      <c r="C124" s="93" t="s">
        <v>116</v>
      </c>
      <c r="J124" s="102">
        <f>ROUND(J125 + J126 + J127,2)</f>
        <v>0</v>
      </c>
      <c r="L124" s="25"/>
      <c r="N124" s="103" t="s">
        <v>37</v>
      </c>
    </row>
    <row r="125" spans="2:65" s="1" customFormat="1" ht="18" customHeight="1">
      <c r="B125" s="104"/>
      <c r="C125" s="105"/>
      <c r="D125" s="193" t="s">
        <v>117</v>
      </c>
      <c r="E125" s="193"/>
      <c r="F125" s="193"/>
      <c r="G125" s="105"/>
      <c r="H125" s="105"/>
      <c r="I125" s="105"/>
      <c r="J125" s="107">
        <v>0</v>
      </c>
      <c r="K125" s="105"/>
      <c r="L125" s="104"/>
      <c r="M125" s="105"/>
      <c r="N125" s="108" t="s">
        <v>38</v>
      </c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9" t="s">
        <v>118</v>
      </c>
      <c r="AZ125" s="105"/>
      <c r="BA125" s="105"/>
      <c r="BB125" s="105"/>
      <c r="BC125" s="105"/>
      <c r="BD125" s="105"/>
      <c r="BE125" s="110">
        <f>IF(N125="základní",J125,0)</f>
        <v>0</v>
      </c>
      <c r="BF125" s="110">
        <f>IF(N125="snížená",J125,0)</f>
        <v>0</v>
      </c>
      <c r="BG125" s="110">
        <f>IF(N125="zákl. přenesená",J125,0)</f>
        <v>0</v>
      </c>
      <c r="BH125" s="110">
        <f>IF(N125="sníž. přenesená",J125,0)</f>
        <v>0</v>
      </c>
      <c r="BI125" s="110">
        <f>IF(N125="nulová",J125,0)</f>
        <v>0</v>
      </c>
      <c r="BJ125" s="109" t="s">
        <v>78</v>
      </c>
      <c r="BK125" s="105"/>
      <c r="BL125" s="105"/>
      <c r="BM125" s="105"/>
    </row>
    <row r="126" spans="2:65" s="1" customFormat="1" ht="18" customHeight="1">
      <c r="B126" s="104"/>
      <c r="C126" s="105"/>
      <c r="D126" s="193" t="s">
        <v>119</v>
      </c>
      <c r="E126" s="193"/>
      <c r="F126" s="193"/>
      <c r="G126" s="105"/>
      <c r="H126" s="105"/>
      <c r="I126" s="105"/>
      <c r="J126" s="107">
        <v>0</v>
      </c>
      <c r="K126" s="105"/>
      <c r="L126" s="104"/>
      <c r="M126" s="105"/>
      <c r="N126" s="108" t="s">
        <v>38</v>
      </c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9" t="s">
        <v>118</v>
      </c>
      <c r="AZ126" s="105"/>
      <c r="BA126" s="105"/>
      <c r="BB126" s="105"/>
      <c r="BC126" s="105"/>
      <c r="BD126" s="105"/>
      <c r="BE126" s="110">
        <f>IF(N126="základní",J126,0)</f>
        <v>0</v>
      </c>
      <c r="BF126" s="110">
        <f>IF(N126="snížená",J126,0)</f>
        <v>0</v>
      </c>
      <c r="BG126" s="110">
        <f>IF(N126="zákl. přenesená",J126,0)</f>
        <v>0</v>
      </c>
      <c r="BH126" s="110">
        <f>IF(N126="sníž. přenesená",J126,0)</f>
        <v>0</v>
      </c>
      <c r="BI126" s="110">
        <f>IF(N126="nulová",J126,0)</f>
        <v>0</v>
      </c>
      <c r="BJ126" s="109" t="s">
        <v>78</v>
      </c>
      <c r="BK126" s="105"/>
      <c r="BL126" s="105"/>
      <c r="BM126" s="105"/>
    </row>
    <row r="127" spans="2:65" s="1" customFormat="1" ht="18" customHeight="1">
      <c r="B127" s="104"/>
      <c r="C127" s="105"/>
      <c r="D127" s="106" t="s">
        <v>120</v>
      </c>
      <c r="E127" s="105"/>
      <c r="F127" s="105"/>
      <c r="G127" s="105"/>
      <c r="H127" s="105"/>
      <c r="I127" s="105"/>
      <c r="J127" s="107">
        <v>0</v>
      </c>
      <c r="K127" s="105"/>
      <c r="L127" s="104"/>
      <c r="M127" s="105"/>
      <c r="N127" s="108" t="s">
        <v>38</v>
      </c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9" t="s">
        <v>121</v>
      </c>
      <c r="AZ127" s="105"/>
      <c r="BA127" s="105"/>
      <c r="BB127" s="105"/>
      <c r="BC127" s="105"/>
      <c r="BD127" s="105"/>
      <c r="BE127" s="110">
        <f>IF(N127="základní",J127,0)</f>
        <v>0</v>
      </c>
      <c r="BF127" s="110">
        <f>IF(N127="snížená",J127,0)</f>
        <v>0</v>
      </c>
      <c r="BG127" s="110">
        <f>IF(N127="zákl. přenesená",J127,0)</f>
        <v>0</v>
      </c>
      <c r="BH127" s="110">
        <f>IF(N127="sníž. přenesená",J127,0)</f>
        <v>0</v>
      </c>
      <c r="BI127" s="110">
        <f>IF(N127="nulová",J127,0)</f>
        <v>0</v>
      </c>
      <c r="BJ127" s="109" t="s">
        <v>78</v>
      </c>
      <c r="BK127" s="105"/>
      <c r="BL127" s="105"/>
      <c r="BM127" s="105"/>
    </row>
    <row r="128" spans="2:65" s="1" customFormat="1">
      <c r="B128" s="25"/>
      <c r="L128" s="25"/>
    </row>
    <row r="129" spans="2:12" s="1" customFormat="1" ht="29.25" customHeight="1">
      <c r="B129" s="25"/>
      <c r="C129" s="111" t="s">
        <v>122</v>
      </c>
      <c r="D129" s="83"/>
      <c r="E129" s="83"/>
      <c r="F129" s="83"/>
      <c r="G129" s="83"/>
      <c r="H129" s="83"/>
      <c r="I129" s="83"/>
      <c r="J129" s="112">
        <f>ROUND(J94+J124,2)</f>
        <v>0</v>
      </c>
      <c r="K129" s="83"/>
      <c r="L129" s="25"/>
    </row>
    <row r="130" spans="2:12" s="1" customFormat="1" ht="6.95" customHeight="1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25"/>
    </row>
    <row r="134" spans="2:12" s="1" customFormat="1" ht="6.95" customHeight="1"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25"/>
    </row>
    <row r="135" spans="2:12" s="1" customFormat="1" ht="24.95" customHeight="1">
      <c r="B135" s="25"/>
      <c r="C135" s="17" t="s">
        <v>123</v>
      </c>
      <c r="L135" s="25"/>
    </row>
    <row r="136" spans="2:12" s="1" customFormat="1" ht="6.95" customHeight="1">
      <c r="B136" s="25"/>
      <c r="L136" s="25"/>
    </row>
    <row r="137" spans="2:12" s="1" customFormat="1" ht="12" customHeight="1">
      <c r="B137" s="25"/>
      <c r="C137" s="22" t="s">
        <v>14</v>
      </c>
      <c r="L137" s="25"/>
    </row>
    <row r="138" spans="2:12" s="1" customFormat="1" ht="16.5" customHeight="1">
      <c r="B138" s="25"/>
      <c r="E138" s="180" t="str">
        <f>E7</f>
        <v>Nemocnice Nymburk  pavilon A - přístavba výtahu-  SO 01</v>
      </c>
      <c r="F138" s="194"/>
      <c r="G138" s="194"/>
      <c r="H138" s="194"/>
      <c r="L138" s="25"/>
    </row>
    <row r="139" spans="2:12" s="1" customFormat="1" ht="6.95" customHeight="1">
      <c r="B139" s="25"/>
      <c r="L139" s="25"/>
    </row>
    <row r="140" spans="2:12" s="1" customFormat="1" ht="12" customHeight="1">
      <c r="B140" s="25"/>
      <c r="C140" s="22" t="s">
        <v>18</v>
      </c>
      <c r="F140" s="20" t="str">
        <f>F10</f>
        <v xml:space="preserve">Nymburk, parc.č. st. 320 </v>
      </c>
      <c r="I140" s="22" t="s">
        <v>20</v>
      </c>
      <c r="J140" s="45" t="str">
        <f>IF(J10="","",J10)</f>
        <v>10. 4. 2023</v>
      </c>
      <c r="L140" s="25"/>
    </row>
    <row r="141" spans="2:12" s="1" customFormat="1" ht="6.95" customHeight="1">
      <c r="B141" s="25"/>
      <c r="L141" s="25"/>
    </row>
    <row r="142" spans="2:12" s="1" customFormat="1" ht="15.2" customHeight="1">
      <c r="B142" s="25"/>
      <c r="C142" s="22" t="s">
        <v>22</v>
      </c>
      <c r="F142" s="20" t="str">
        <f>E13</f>
        <v>Nemocnice Nymburk s.r.o</v>
      </c>
      <c r="I142" s="22" t="s">
        <v>28</v>
      </c>
      <c r="J142" s="23" t="str">
        <f>E19</f>
        <v>Domusdesign</v>
      </c>
      <c r="L142" s="25"/>
    </row>
    <row r="143" spans="2:12" s="1" customFormat="1" ht="15.2" customHeight="1">
      <c r="B143" s="25"/>
      <c r="C143" s="22" t="s">
        <v>26</v>
      </c>
      <c r="F143" s="20" t="str">
        <f>IF(E16="","",E16)</f>
        <v xml:space="preserve"> </v>
      </c>
      <c r="I143" s="22" t="s">
        <v>31</v>
      </c>
      <c r="J143" s="23" t="str">
        <f>E22</f>
        <v xml:space="preserve"> </v>
      </c>
      <c r="L143" s="25"/>
    </row>
    <row r="144" spans="2:12" s="1" customFormat="1" ht="10.35" customHeight="1">
      <c r="B144" s="25"/>
      <c r="L144" s="25"/>
    </row>
    <row r="145" spans="2:65" s="10" customFormat="1" ht="29.25" customHeight="1">
      <c r="B145" s="113"/>
      <c r="C145" s="114" t="s">
        <v>124</v>
      </c>
      <c r="D145" s="115" t="s">
        <v>58</v>
      </c>
      <c r="E145" s="115" t="s">
        <v>54</v>
      </c>
      <c r="F145" s="115" t="s">
        <v>55</v>
      </c>
      <c r="G145" s="115" t="s">
        <v>125</v>
      </c>
      <c r="H145" s="115" t="s">
        <v>126</v>
      </c>
      <c r="I145" s="115" t="s">
        <v>127</v>
      </c>
      <c r="J145" s="116" t="s">
        <v>86</v>
      </c>
      <c r="K145" s="117" t="s">
        <v>128</v>
      </c>
      <c r="L145" s="113"/>
      <c r="M145" s="51" t="s">
        <v>1</v>
      </c>
      <c r="N145" s="52" t="s">
        <v>37</v>
      </c>
      <c r="O145" s="52" t="s">
        <v>129</v>
      </c>
      <c r="P145" s="52" t="s">
        <v>130</v>
      </c>
      <c r="Q145" s="52" t="s">
        <v>131</v>
      </c>
      <c r="R145" s="52" t="s">
        <v>132</v>
      </c>
      <c r="S145" s="52" t="s">
        <v>133</v>
      </c>
      <c r="T145" s="53" t="s">
        <v>134</v>
      </c>
    </row>
    <row r="146" spans="2:65" s="1" customFormat="1" ht="22.9" customHeight="1">
      <c r="B146" s="25"/>
      <c r="C146" s="56" t="s">
        <v>135</v>
      </c>
      <c r="J146" s="118">
        <f>BK146</f>
        <v>0</v>
      </c>
      <c r="L146" s="25"/>
      <c r="M146" s="54"/>
      <c r="N146" s="46"/>
      <c r="O146" s="46"/>
      <c r="P146" s="119">
        <f>P147+P211+P274+P279</f>
        <v>2458.6175970000004</v>
      </c>
      <c r="Q146" s="46"/>
      <c r="R146" s="119">
        <f>R147+R211+R274+R279</f>
        <v>221.33453133</v>
      </c>
      <c r="S146" s="46"/>
      <c r="T146" s="120">
        <f>T147+T211+T274+T279</f>
        <v>54.520454999999991</v>
      </c>
      <c r="AT146" s="13" t="s">
        <v>72</v>
      </c>
      <c r="AU146" s="13" t="s">
        <v>88</v>
      </c>
      <c r="BK146" s="121">
        <f>BK147+BK211+BK274+BK279</f>
        <v>0</v>
      </c>
    </row>
    <row r="147" spans="2:65" s="11" customFormat="1" ht="25.9" customHeight="1">
      <c r="B147" s="122"/>
      <c r="D147" s="123" t="s">
        <v>72</v>
      </c>
      <c r="E147" s="124" t="s">
        <v>136</v>
      </c>
      <c r="F147" s="124" t="s">
        <v>137</v>
      </c>
      <c r="J147" s="125">
        <f>BK147</f>
        <v>0</v>
      </c>
      <c r="L147" s="122"/>
      <c r="M147" s="126"/>
      <c r="P147" s="127">
        <f>P148+P159+P168+P177+P184+P191+P204+P209</f>
        <v>2061.9120970000004</v>
      </c>
      <c r="R147" s="127">
        <f>R148+R159+R168+R177+R184+R191+R204+R209</f>
        <v>217.98172277</v>
      </c>
      <c r="T147" s="128">
        <f>T148+T159+T168+T177+T184+T191+T204+T209</f>
        <v>48.074209999999994</v>
      </c>
      <c r="AR147" s="123" t="s">
        <v>78</v>
      </c>
      <c r="AT147" s="129" t="s">
        <v>72</v>
      </c>
      <c r="AU147" s="129" t="s">
        <v>73</v>
      </c>
      <c r="AY147" s="123" t="s">
        <v>138</v>
      </c>
      <c r="BK147" s="130">
        <f>BK148+BK159+BK168+BK177+BK184+BK191+BK204+BK209</f>
        <v>0</v>
      </c>
    </row>
    <row r="148" spans="2:65" s="11" customFormat="1" ht="22.9" customHeight="1">
      <c r="B148" s="122"/>
      <c r="D148" s="123" t="s">
        <v>72</v>
      </c>
      <c r="E148" s="131" t="s">
        <v>78</v>
      </c>
      <c r="F148" s="131" t="s">
        <v>139</v>
      </c>
      <c r="J148" s="132">
        <f>SUM(J149:J158)</f>
        <v>0</v>
      </c>
      <c r="L148" s="122"/>
      <c r="M148" s="126"/>
      <c r="P148" s="127">
        <f>SUM(P149:P158)</f>
        <v>130.68043</v>
      </c>
      <c r="R148" s="127">
        <f>SUM(R149:R158)</f>
        <v>8.0460000000000004E-2</v>
      </c>
      <c r="T148" s="128">
        <f>SUM(T149:T158)</f>
        <v>0</v>
      </c>
      <c r="AR148" s="123" t="s">
        <v>78</v>
      </c>
      <c r="AT148" s="129" t="s">
        <v>72</v>
      </c>
      <c r="AU148" s="129" t="s">
        <v>78</v>
      </c>
      <c r="AY148" s="123" t="s">
        <v>138</v>
      </c>
      <c r="BK148" s="130">
        <f>SUM(BK149:BK158)</f>
        <v>0</v>
      </c>
    </row>
    <row r="149" spans="2:65" s="1" customFormat="1" ht="37.9" customHeight="1">
      <c r="B149" s="104"/>
      <c r="C149" s="133" t="s">
        <v>78</v>
      </c>
      <c r="D149" s="133" t="s">
        <v>140</v>
      </c>
      <c r="E149" s="134" t="s">
        <v>141</v>
      </c>
      <c r="F149" s="135" t="s">
        <v>142</v>
      </c>
      <c r="G149" s="136" t="s">
        <v>143</v>
      </c>
      <c r="H149" s="137">
        <v>4.3099999999999996</v>
      </c>
      <c r="I149" s="138">
        <v>0</v>
      </c>
      <c r="J149" s="138">
        <f t="shared" ref="J149:J158" si="0">ROUND(I149*H149,2)</f>
        <v>0</v>
      </c>
      <c r="K149" s="139"/>
      <c r="L149" s="25"/>
      <c r="M149" s="140" t="s">
        <v>1</v>
      </c>
      <c r="N149" s="103" t="s">
        <v>38</v>
      </c>
      <c r="O149" s="141">
        <v>4.4870000000000001</v>
      </c>
      <c r="P149" s="141">
        <f t="shared" ref="P149:P158" si="1">O149*H149</f>
        <v>19.33897</v>
      </c>
      <c r="Q149" s="141">
        <v>0</v>
      </c>
      <c r="R149" s="141">
        <f t="shared" ref="R149:R158" si="2">Q149*H149</f>
        <v>0</v>
      </c>
      <c r="S149" s="141">
        <v>0</v>
      </c>
      <c r="T149" s="142">
        <f t="shared" ref="T149:T158" si="3">S149*H149</f>
        <v>0</v>
      </c>
      <c r="AR149" s="143" t="s">
        <v>144</v>
      </c>
      <c r="AT149" s="143" t="s">
        <v>140</v>
      </c>
      <c r="AU149" s="143" t="s">
        <v>80</v>
      </c>
      <c r="AY149" s="13" t="s">
        <v>138</v>
      </c>
      <c r="BE149" s="144">
        <f t="shared" ref="BE149:BE158" si="4">IF(N149="základní",J149,0)</f>
        <v>0</v>
      </c>
      <c r="BF149" s="144">
        <f t="shared" ref="BF149:BF158" si="5">IF(N149="snížená",J149,0)</f>
        <v>0</v>
      </c>
      <c r="BG149" s="144">
        <f t="shared" ref="BG149:BG158" si="6">IF(N149="zákl. přenesená",J149,0)</f>
        <v>0</v>
      </c>
      <c r="BH149" s="144">
        <f t="shared" ref="BH149:BH158" si="7">IF(N149="sníž. přenesená",J149,0)</f>
        <v>0</v>
      </c>
      <c r="BI149" s="144">
        <f t="shared" ref="BI149:BI158" si="8">IF(N149="nulová",J149,0)</f>
        <v>0</v>
      </c>
      <c r="BJ149" s="13" t="s">
        <v>78</v>
      </c>
      <c r="BK149" s="144">
        <f t="shared" ref="BK149:BK158" si="9">ROUND(I149*H149,2)</f>
        <v>0</v>
      </c>
      <c r="BL149" s="13" t="s">
        <v>144</v>
      </c>
      <c r="BM149" s="143" t="s">
        <v>145</v>
      </c>
    </row>
    <row r="150" spans="2:65" s="1" customFormat="1" ht="33" customHeight="1">
      <c r="B150" s="104"/>
      <c r="C150" s="133" t="s">
        <v>80</v>
      </c>
      <c r="D150" s="133" t="s">
        <v>140</v>
      </c>
      <c r="E150" s="134" t="s">
        <v>146</v>
      </c>
      <c r="F150" s="135" t="s">
        <v>147</v>
      </c>
      <c r="G150" s="136" t="s">
        <v>143</v>
      </c>
      <c r="H150" s="137">
        <v>81.89</v>
      </c>
      <c r="I150" s="138">
        <v>0</v>
      </c>
      <c r="J150" s="138">
        <f t="shared" si="0"/>
        <v>0</v>
      </c>
      <c r="K150" s="139"/>
      <c r="L150" s="25"/>
      <c r="M150" s="140" t="s">
        <v>1</v>
      </c>
      <c r="N150" s="103" t="s">
        <v>38</v>
      </c>
      <c r="O150" s="141">
        <v>0.67600000000000005</v>
      </c>
      <c r="P150" s="141">
        <f t="shared" si="1"/>
        <v>55.357640000000004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144</v>
      </c>
      <c r="AT150" s="143" t="s">
        <v>140</v>
      </c>
      <c r="AU150" s="143" t="s">
        <v>80</v>
      </c>
      <c r="AY150" s="13" t="s">
        <v>138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3" t="s">
        <v>78</v>
      </c>
      <c r="BK150" s="144">
        <f t="shared" si="9"/>
        <v>0</v>
      </c>
      <c r="BL150" s="13" t="s">
        <v>144</v>
      </c>
      <c r="BM150" s="143" t="s">
        <v>148</v>
      </c>
    </row>
    <row r="151" spans="2:65" s="1" customFormat="1" ht="21.75" customHeight="1">
      <c r="B151" s="104"/>
      <c r="C151" s="133" t="s">
        <v>149</v>
      </c>
      <c r="D151" s="133" t="s">
        <v>140</v>
      </c>
      <c r="E151" s="134" t="s">
        <v>150</v>
      </c>
      <c r="F151" s="135" t="s">
        <v>151</v>
      </c>
      <c r="G151" s="136" t="s">
        <v>152</v>
      </c>
      <c r="H151" s="137">
        <v>54</v>
      </c>
      <c r="I151" s="138">
        <v>0</v>
      </c>
      <c r="J151" s="138">
        <f t="shared" si="0"/>
        <v>0</v>
      </c>
      <c r="K151" s="139"/>
      <c r="L151" s="25"/>
      <c r="M151" s="140" t="s">
        <v>1</v>
      </c>
      <c r="N151" s="103" t="s">
        <v>38</v>
      </c>
      <c r="O151" s="141">
        <v>0.156</v>
      </c>
      <c r="P151" s="141">
        <f t="shared" si="1"/>
        <v>8.4239999999999995</v>
      </c>
      <c r="Q151" s="141">
        <v>6.9999999999999999E-4</v>
      </c>
      <c r="R151" s="141">
        <f t="shared" si="2"/>
        <v>3.78E-2</v>
      </c>
      <c r="S151" s="141">
        <v>0</v>
      </c>
      <c r="T151" s="142">
        <f t="shared" si="3"/>
        <v>0</v>
      </c>
      <c r="AR151" s="143" t="s">
        <v>144</v>
      </c>
      <c r="AT151" s="143" t="s">
        <v>140</v>
      </c>
      <c r="AU151" s="143" t="s">
        <v>80</v>
      </c>
      <c r="AY151" s="13" t="s">
        <v>138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3" t="s">
        <v>78</v>
      </c>
      <c r="BK151" s="144">
        <f t="shared" si="9"/>
        <v>0</v>
      </c>
      <c r="BL151" s="13" t="s">
        <v>144</v>
      </c>
      <c r="BM151" s="143" t="s">
        <v>153</v>
      </c>
    </row>
    <row r="152" spans="2:65" s="1" customFormat="1" ht="16.5" customHeight="1">
      <c r="B152" s="104"/>
      <c r="C152" s="133" t="s">
        <v>144</v>
      </c>
      <c r="D152" s="133" t="s">
        <v>140</v>
      </c>
      <c r="E152" s="134" t="s">
        <v>154</v>
      </c>
      <c r="F152" s="135" t="s">
        <v>155</v>
      </c>
      <c r="G152" s="136" t="s">
        <v>152</v>
      </c>
      <c r="H152" s="137">
        <v>54</v>
      </c>
      <c r="I152" s="138">
        <v>0</v>
      </c>
      <c r="J152" s="138">
        <f t="shared" si="0"/>
        <v>0</v>
      </c>
      <c r="K152" s="139"/>
      <c r="L152" s="25"/>
      <c r="M152" s="140" t="s">
        <v>1</v>
      </c>
      <c r="N152" s="103" t="s">
        <v>38</v>
      </c>
      <c r="O152" s="141">
        <v>9.5000000000000001E-2</v>
      </c>
      <c r="P152" s="141">
        <f t="shared" si="1"/>
        <v>5.13</v>
      </c>
      <c r="Q152" s="141">
        <v>0</v>
      </c>
      <c r="R152" s="141">
        <f t="shared" si="2"/>
        <v>0</v>
      </c>
      <c r="S152" s="141">
        <v>0</v>
      </c>
      <c r="T152" s="142">
        <f t="shared" si="3"/>
        <v>0</v>
      </c>
      <c r="AR152" s="143" t="s">
        <v>144</v>
      </c>
      <c r="AT152" s="143" t="s">
        <v>140</v>
      </c>
      <c r="AU152" s="143" t="s">
        <v>80</v>
      </c>
      <c r="AY152" s="13" t="s">
        <v>138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44">
        <f t="shared" si="8"/>
        <v>0</v>
      </c>
      <c r="BJ152" s="13" t="s">
        <v>78</v>
      </c>
      <c r="BK152" s="144">
        <f t="shared" si="9"/>
        <v>0</v>
      </c>
      <c r="BL152" s="13" t="s">
        <v>144</v>
      </c>
      <c r="BM152" s="143" t="s">
        <v>156</v>
      </c>
    </row>
    <row r="153" spans="2:65" s="1" customFormat="1" ht="21.75" customHeight="1">
      <c r="B153" s="104"/>
      <c r="C153" s="133" t="s">
        <v>157</v>
      </c>
      <c r="D153" s="133" t="s">
        <v>140</v>
      </c>
      <c r="E153" s="134" t="s">
        <v>158</v>
      </c>
      <c r="F153" s="135" t="s">
        <v>159</v>
      </c>
      <c r="G153" s="136" t="s">
        <v>152</v>
      </c>
      <c r="H153" s="137">
        <v>54</v>
      </c>
      <c r="I153" s="138">
        <v>0</v>
      </c>
      <c r="J153" s="138">
        <f t="shared" si="0"/>
        <v>0</v>
      </c>
      <c r="K153" s="139"/>
      <c r="L153" s="25"/>
      <c r="M153" s="140" t="s">
        <v>1</v>
      </c>
      <c r="N153" s="103" t="s">
        <v>38</v>
      </c>
      <c r="O153" s="141">
        <v>0.28299999999999997</v>
      </c>
      <c r="P153" s="141">
        <f t="shared" si="1"/>
        <v>15.281999999999998</v>
      </c>
      <c r="Q153" s="141">
        <v>7.9000000000000001E-4</v>
      </c>
      <c r="R153" s="141">
        <f t="shared" si="2"/>
        <v>4.2660000000000003E-2</v>
      </c>
      <c r="S153" s="141">
        <v>0</v>
      </c>
      <c r="T153" s="142">
        <f t="shared" si="3"/>
        <v>0</v>
      </c>
      <c r="AR153" s="143" t="s">
        <v>144</v>
      </c>
      <c r="AT153" s="143" t="s">
        <v>140</v>
      </c>
      <c r="AU153" s="143" t="s">
        <v>80</v>
      </c>
      <c r="AY153" s="13" t="s">
        <v>138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44">
        <f t="shared" si="8"/>
        <v>0</v>
      </c>
      <c r="BJ153" s="13" t="s">
        <v>78</v>
      </c>
      <c r="BK153" s="144">
        <f t="shared" si="9"/>
        <v>0</v>
      </c>
      <c r="BL153" s="13" t="s">
        <v>144</v>
      </c>
      <c r="BM153" s="143" t="s">
        <v>160</v>
      </c>
    </row>
    <row r="154" spans="2:65" s="1" customFormat="1" ht="24.2" customHeight="1">
      <c r="B154" s="104"/>
      <c r="C154" s="133" t="s">
        <v>161</v>
      </c>
      <c r="D154" s="133" t="s">
        <v>140</v>
      </c>
      <c r="E154" s="134" t="s">
        <v>162</v>
      </c>
      <c r="F154" s="135" t="s">
        <v>163</v>
      </c>
      <c r="G154" s="136" t="s">
        <v>152</v>
      </c>
      <c r="H154" s="137">
        <v>54</v>
      </c>
      <c r="I154" s="138">
        <v>0</v>
      </c>
      <c r="J154" s="138">
        <f t="shared" si="0"/>
        <v>0</v>
      </c>
      <c r="K154" s="139"/>
      <c r="L154" s="25"/>
      <c r="M154" s="140" t="s">
        <v>1</v>
      </c>
      <c r="N154" s="103" t="s">
        <v>38</v>
      </c>
      <c r="O154" s="141">
        <v>0.08</v>
      </c>
      <c r="P154" s="141">
        <f t="shared" si="1"/>
        <v>4.32</v>
      </c>
      <c r="Q154" s="141">
        <v>0</v>
      </c>
      <c r="R154" s="141">
        <f t="shared" si="2"/>
        <v>0</v>
      </c>
      <c r="S154" s="141">
        <v>0</v>
      </c>
      <c r="T154" s="142">
        <f t="shared" si="3"/>
        <v>0</v>
      </c>
      <c r="AR154" s="143" t="s">
        <v>144</v>
      </c>
      <c r="AT154" s="143" t="s">
        <v>140</v>
      </c>
      <c r="AU154" s="143" t="s">
        <v>80</v>
      </c>
      <c r="AY154" s="13" t="s">
        <v>138</v>
      </c>
      <c r="BE154" s="144">
        <f t="shared" si="4"/>
        <v>0</v>
      </c>
      <c r="BF154" s="144">
        <f t="shared" si="5"/>
        <v>0</v>
      </c>
      <c r="BG154" s="144">
        <f t="shared" si="6"/>
        <v>0</v>
      </c>
      <c r="BH154" s="144">
        <f t="shared" si="7"/>
        <v>0</v>
      </c>
      <c r="BI154" s="144">
        <f t="shared" si="8"/>
        <v>0</v>
      </c>
      <c r="BJ154" s="13" t="s">
        <v>78</v>
      </c>
      <c r="BK154" s="144">
        <f t="shared" si="9"/>
        <v>0</v>
      </c>
      <c r="BL154" s="13" t="s">
        <v>144</v>
      </c>
      <c r="BM154" s="143" t="s">
        <v>164</v>
      </c>
    </row>
    <row r="155" spans="2:65" s="1" customFormat="1" ht="33" customHeight="1">
      <c r="B155" s="104"/>
      <c r="C155" s="133" t="s">
        <v>165</v>
      </c>
      <c r="D155" s="133" t="s">
        <v>140</v>
      </c>
      <c r="E155" s="134" t="s">
        <v>166</v>
      </c>
      <c r="F155" s="135" t="s">
        <v>167</v>
      </c>
      <c r="G155" s="136" t="s">
        <v>143</v>
      </c>
      <c r="H155" s="137">
        <v>6.06</v>
      </c>
      <c r="I155" s="138">
        <v>0</v>
      </c>
      <c r="J155" s="138">
        <f t="shared" si="0"/>
        <v>0</v>
      </c>
      <c r="K155" s="139"/>
      <c r="L155" s="25"/>
      <c r="M155" s="140" t="s">
        <v>1</v>
      </c>
      <c r="N155" s="103" t="s">
        <v>38</v>
      </c>
      <c r="O155" s="141">
        <v>1.107</v>
      </c>
      <c r="P155" s="141">
        <f t="shared" si="1"/>
        <v>6.7084199999999994</v>
      </c>
      <c r="Q155" s="141">
        <v>0</v>
      </c>
      <c r="R155" s="141">
        <f t="shared" si="2"/>
        <v>0</v>
      </c>
      <c r="S155" s="141">
        <v>0</v>
      </c>
      <c r="T155" s="142">
        <f t="shared" si="3"/>
        <v>0</v>
      </c>
      <c r="AR155" s="143" t="s">
        <v>144</v>
      </c>
      <c r="AT155" s="143" t="s">
        <v>140</v>
      </c>
      <c r="AU155" s="143" t="s">
        <v>80</v>
      </c>
      <c r="AY155" s="13" t="s">
        <v>138</v>
      </c>
      <c r="BE155" s="144">
        <f t="shared" si="4"/>
        <v>0</v>
      </c>
      <c r="BF155" s="144">
        <f t="shared" si="5"/>
        <v>0</v>
      </c>
      <c r="BG155" s="144">
        <f t="shared" si="6"/>
        <v>0</v>
      </c>
      <c r="BH155" s="144">
        <f t="shared" si="7"/>
        <v>0</v>
      </c>
      <c r="BI155" s="144">
        <f t="shared" si="8"/>
        <v>0</v>
      </c>
      <c r="BJ155" s="13" t="s">
        <v>78</v>
      </c>
      <c r="BK155" s="144">
        <f t="shared" si="9"/>
        <v>0</v>
      </c>
      <c r="BL155" s="13" t="s">
        <v>144</v>
      </c>
      <c r="BM155" s="143" t="s">
        <v>168</v>
      </c>
    </row>
    <row r="156" spans="2:65" s="1" customFormat="1" ht="37.9" customHeight="1">
      <c r="B156" s="104"/>
      <c r="C156" s="133" t="s">
        <v>169</v>
      </c>
      <c r="D156" s="133" t="s">
        <v>140</v>
      </c>
      <c r="E156" s="134" t="s">
        <v>170</v>
      </c>
      <c r="F156" s="135" t="s">
        <v>171</v>
      </c>
      <c r="G156" s="136" t="s">
        <v>143</v>
      </c>
      <c r="H156" s="137">
        <v>86.2</v>
      </c>
      <c r="I156" s="138">
        <v>0</v>
      </c>
      <c r="J156" s="138">
        <f t="shared" si="0"/>
        <v>0</v>
      </c>
      <c r="K156" s="139"/>
      <c r="L156" s="25"/>
      <c r="M156" s="140" t="s">
        <v>1</v>
      </c>
      <c r="N156" s="103" t="s">
        <v>38</v>
      </c>
      <c r="O156" s="141">
        <v>8.6999999999999994E-2</v>
      </c>
      <c r="P156" s="141">
        <f t="shared" si="1"/>
        <v>7.4993999999999996</v>
      </c>
      <c r="Q156" s="141">
        <v>0</v>
      </c>
      <c r="R156" s="141">
        <f t="shared" si="2"/>
        <v>0</v>
      </c>
      <c r="S156" s="141">
        <v>0</v>
      </c>
      <c r="T156" s="142">
        <f t="shared" si="3"/>
        <v>0</v>
      </c>
      <c r="AR156" s="143" t="s">
        <v>144</v>
      </c>
      <c r="AT156" s="143" t="s">
        <v>140</v>
      </c>
      <c r="AU156" s="143" t="s">
        <v>80</v>
      </c>
      <c r="AY156" s="13" t="s">
        <v>138</v>
      </c>
      <c r="BE156" s="144">
        <f t="shared" si="4"/>
        <v>0</v>
      </c>
      <c r="BF156" s="144">
        <f t="shared" si="5"/>
        <v>0</v>
      </c>
      <c r="BG156" s="144">
        <f t="shared" si="6"/>
        <v>0</v>
      </c>
      <c r="BH156" s="144">
        <f t="shared" si="7"/>
        <v>0</v>
      </c>
      <c r="BI156" s="144">
        <f t="shared" si="8"/>
        <v>0</v>
      </c>
      <c r="BJ156" s="13" t="s">
        <v>78</v>
      </c>
      <c r="BK156" s="144">
        <f t="shared" si="9"/>
        <v>0</v>
      </c>
      <c r="BL156" s="13" t="s">
        <v>144</v>
      </c>
      <c r="BM156" s="143" t="s">
        <v>172</v>
      </c>
    </row>
    <row r="157" spans="2:65" s="1" customFormat="1" ht="37.9" customHeight="1">
      <c r="B157" s="104"/>
      <c r="C157" s="133" t="s">
        <v>173</v>
      </c>
      <c r="D157" s="133" t="s">
        <v>140</v>
      </c>
      <c r="E157" s="134" t="s">
        <v>174</v>
      </c>
      <c r="F157" s="135" t="s">
        <v>175</v>
      </c>
      <c r="G157" s="136" t="s">
        <v>143</v>
      </c>
      <c r="H157" s="137">
        <v>1724</v>
      </c>
      <c r="I157" s="138">
        <v>0</v>
      </c>
      <c r="J157" s="138">
        <f t="shared" si="0"/>
        <v>0</v>
      </c>
      <c r="K157" s="139"/>
      <c r="L157" s="25"/>
      <c r="M157" s="140" t="s">
        <v>1</v>
      </c>
      <c r="N157" s="103" t="s">
        <v>38</v>
      </c>
      <c r="O157" s="141">
        <v>5.0000000000000001E-3</v>
      </c>
      <c r="P157" s="141">
        <f t="shared" si="1"/>
        <v>8.620000000000001</v>
      </c>
      <c r="Q157" s="141">
        <v>0</v>
      </c>
      <c r="R157" s="141">
        <f t="shared" si="2"/>
        <v>0</v>
      </c>
      <c r="S157" s="141">
        <v>0</v>
      </c>
      <c r="T157" s="142">
        <f t="shared" si="3"/>
        <v>0</v>
      </c>
      <c r="AR157" s="143" t="s">
        <v>144</v>
      </c>
      <c r="AT157" s="143" t="s">
        <v>140</v>
      </c>
      <c r="AU157" s="143" t="s">
        <v>80</v>
      </c>
      <c r="AY157" s="13" t="s">
        <v>138</v>
      </c>
      <c r="BE157" s="144">
        <f t="shared" si="4"/>
        <v>0</v>
      </c>
      <c r="BF157" s="144">
        <f t="shared" si="5"/>
        <v>0</v>
      </c>
      <c r="BG157" s="144">
        <f t="shared" si="6"/>
        <v>0</v>
      </c>
      <c r="BH157" s="144">
        <f t="shared" si="7"/>
        <v>0</v>
      </c>
      <c r="BI157" s="144">
        <f t="shared" si="8"/>
        <v>0</v>
      </c>
      <c r="BJ157" s="13" t="s">
        <v>78</v>
      </c>
      <c r="BK157" s="144">
        <f t="shared" si="9"/>
        <v>0</v>
      </c>
      <c r="BL157" s="13" t="s">
        <v>144</v>
      </c>
      <c r="BM157" s="143" t="s">
        <v>176</v>
      </c>
    </row>
    <row r="158" spans="2:65" s="1" customFormat="1" ht="33" customHeight="1">
      <c r="B158" s="104"/>
      <c r="C158" s="133" t="s">
        <v>177</v>
      </c>
      <c r="D158" s="133" t="s">
        <v>140</v>
      </c>
      <c r="E158" s="134" t="s">
        <v>178</v>
      </c>
      <c r="F158" s="135" t="s">
        <v>179</v>
      </c>
      <c r="G158" s="136" t="s">
        <v>180</v>
      </c>
      <c r="H158" s="137">
        <v>155.16</v>
      </c>
      <c r="I158" s="138">
        <v>0</v>
      </c>
      <c r="J158" s="138">
        <f t="shared" si="0"/>
        <v>0</v>
      </c>
      <c r="K158" s="139"/>
      <c r="L158" s="25"/>
      <c r="M158" s="140" t="s">
        <v>1</v>
      </c>
      <c r="N158" s="103" t="s">
        <v>38</v>
      </c>
      <c r="O158" s="141">
        <v>0</v>
      </c>
      <c r="P158" s="141">
        <f t="shared" si="1"/>
        <v>0</v>
      </c>
      <c r="Q158" s="141">
        <v>0</v>
      </c>
      <c r="R158" s="141">
        <f t="shared" si="2"/>
        <v>0</v>
      </c>
      <c r="S158" s="141">
        <v>0</v>
      </c>
      <c r="T158" s="142">
        <f t="shared" si="3"/>
        <v>0</v>
      </c>
      <c r="AR158" s="143" t="s">
        <v>144</v>
      </c>
      <c r="AT158" s="143" t="s">
        <v>140</v>
      </c>
      <c r="AU158" s="143" t="s">
        <v>80</v>
      </c>
      <c r="AY158" s="13" t="s">
        <v>138</v>
      </c>
      <c r="BE158" s="144">
        <f t="shared" si="4"/>
        <v>0</v>
      </c>
      <c r="BF158" s="144">
        <f t="shared" si="5"/>
        <v>0</v>
      </c>
      <c r="BG158" s="144">
        <f t="shared" si="6"/>
        <v>0</v>
      </c>
      <c r="BH158" s="144">
        <f t="shared" si="7"/>
        <v>0</v>
      </c>
      <c r="BI158" s="144">
        <f t="shared" si="8"/>
        <v>0</v>
      </c>
      <c r="BJ158" s="13" t="s">
        <v>78</v>
      </c>
      <c r="BK158" s="144">
        <f t="shared" si="9"/>
        <v>0</v>
      </c>
      <c r="BL158" s="13" t="s">
        <v>144</v>
      </c>
      <c r="BM158" s="143" t="s">
        <v>181</v>
      </c>
    </row>
    <row r="159" spans="2:65" s="11" customFormat="1" ht="22.9" customHeight="1">
      <c r="B159" s="122"/>
      <c r="D159" s="123" t="s">
        <v>72</v>
      </c>
      <c r="E159" s="131" t="s">
        <v>80</v>
      </c>
      <c r="F159" s="131" t="s">
        <v>182</v>
      </c>
      <c r="J159" s="132">
        <f>SUM(J160:J167)</f>
        <v>0</v>
      </c>
      <c r="L159" s="122"/>
      <c r="M159" s="126"/>
      <c r="P159" s="127">
        <f>SUM(P160:P167)</f>
        <v>228.58186800000001</v>
      </c>
      <c r="R159" s="127">
        <f>SUM(R160:R167)</f>
        <v>83.502820639999996</v>
      </c>
      <c r="T159" s="128">
        <f>SUM(T160:T167)</f>
        <v>0</v>
      </c>
      <c r="AR159" s="123" t="s">
        <v>78</v>
      </c>
      <c r="AT159" s="129" t="s">
        <v>72</v>
      </c>
      <c r="AU159" s="129" t="s">
        <v>78</v>
      </c>
      <c r="AY159" s="123" t="s">
        <v>138</v>
      </c>
      <c r="BK159" s="130">
        <f>SUM(BK160:BK167)</f>
        <v>0</v>
      </c>
    </row>
    <row r="160" spans="2:65" s="1" customFormat="1" ht="16.5" customHeight="1">
      <c r="B160" s="104"/>
      <c r="C160" s="133" t="s">
        <v>183</v>
      </c>
      <c r="D160" s="133" t="s">
        <v>140</v>
      </c>
      <c r="E160" s="134" t="s">
        <v>184</v>
      </c>
      <c r="F160" s="135" t="s">
        <v>185</v>
      </c>
      <c r="G160" s="136" t="s">
        <v>143</v>
      </c>
      <c r="H160" s="137">
        <v>2</v>
      </c>
      <c r="I160" s="138">
        <v>0</v>
      </c>
      <c r="J160" s="138">
        <f t="shared" ref="J160:J167" si="10">ROUND(I160*H160,2)</f>
        <v>0</v>
      </c>
      <c r="K160" s="139"/>
      <c r="L160" s="25"/>
      <c r="M160" s="140" t="s">
        <v>1</v>
      </c>
      <c r="N160" s="103" t="s">
        <v>38</v>
      </c>
      <c r="O160" s="141">
        <v>0.58399999999999996</v>
      </c>
      <c r="P160" s="141">
        <f t="shared" ref="P160:P167" si="11">O160*H160</f>
        <v>1.1679999999999999</v>
      </c>
      <c r="Q160" s="141">
        <v>2.3010199999999998</v>
      </c>
      <c r="R160" s="141">
        <f t="shared" ref="R160:R167" si="12">Q160*H160</f>
        <v>4.6020399999999997</v>
      </c>
      <c r="S160" s="141">
        <v>0</v>
      </c>
      <c r="T160" s="142">
        <f t="shared" ref="T160:T167" si="13">S160*H160</f>
        <v>0</v>
      </c>
      <c r="AR160" s="143" t="s">
        <v>144</v>
      </c>
      <c r="AT160" s="143" t="s">
        <v>140</v>
      </c>
      <c r="AU160" s="143" t="s">
        <v>80</v>
      </c>
      <c r="AY160" s="13" t="s">
        <v>138</v>
      </c>
      <c r="BE160" s="144">
        <f t="shared" ref="BE160:BE167" si="14">IF(N160="základní",J160,0)</f>
        <v>0</v>
      </c>
      <c r="BF160" s="144">
        <f t="shared" ref="BF160:BF167" si="15">IF(N160="snížená",J160,0)</f>
        <v>0</v>
      </c>
      <c r="BG160" s="144">
        <f t="shared" ref="BG160:BG167" si="16">IF(N160="zákl. přenesená",J160,0)</f>
        <v>0</v>
      </c>
      <c r="BH160" s="144">
        <f t="shared" ref="BH160:BH167" si="17">IF(N160="sníž. přenesená",J160,0)</f>
        <v>0</v>
      </c>
      <c r="BI160" s="144">
        <f t="shared" ref="BI160:BI167" si="18">IF(N160="nulová",J160,0)</f>
        <v>0</v>
      </c>
      <c r="BJ160" s="13" t="s">
        <v>78</v>
      </c>
      <c r="BK160" s="144">
        <f t="shared" ref="BK160:BK167" si="19">ROUND(I160*H160,2)</f>
        <v>0</v>
      </c>
      <c r="BL160" s="13" t="s">
        <v>144</v>
      </c>
      <c r="BM160" s="143" t="s">
        <v>186</v>
      </c>
    </row>
    <row r="161" spans="2:65" s="1" customFormat="1" ht="24.2" customHeight="1">
      <c r="B161" s="104"/>
      <c r="C161" s="133" t="s">
        <v>187</v>
      </c>
      <c r="D161" s="133" t="s">
        <v>140</v>
      </c>
      <c r="E161" s="134" t="s">
        <v>188</v>
      </c>
      <c r="F161" s="135" t="s">
        <v>189</v>
      </c>
      <c r="G161" s="136" t="s">
        <v>143</v>
      </c>
      <c r="H161" s="137">
        <v>5.64</v>
      </c>
      <c r="I161" s="138">
        <v>0</v>
      </c>
      <c r="J161" s="138">
        <f t="shared" si="10"/>
        <v>0</v>
      </c>
      <c r="K161" s="139"/>
      <c r="L161" s="25"/>
      <c r="M161" s="140" t="s">
        <v>1</v>
      </c>
      <c r="N161" s="103" t="s">
        <v>38</v>
      </c>
      <c r="O161" s="141">
        <v>0.73699999999999999</v>
      </c>
      <c r="P161" s="141">
        <f t="shared" si="11"/>
        <v>4.1566799999999997</v>
      </c>
      <c r="Q161" s="141">
        <v>2.5236100000000001</v>
      </c>
      <c r="R161" s="141">
        <f t="shared" si="12"/>
        <v>14.233160399999999</v>
      </c>
      <c r="S161" s="141">
        <v>0</v>
      </c>
      <c r="T161" s="142">
        <f t="shared" si="13"/>
        <v>0</v>
      </c>
      <c r="AR161" s="143" t="s">
        <v>144</v>
      </c>
      <c r="AT161" s="143" t="s">
        <v>140</v>
      </c>
      <c r="AU161" s="143" t="s">
        <v>80</v>
      </c>
      <c r="AY161" s="13" t="s">
        <v>138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3" t="s">
        <v>78</v>
      </c>
      <c r="BK161" s="144">
        <f t="shared" si="19"/>
        <v>0</v>
      </c>
      <c r="BL161" s="13" t="s">
        <v>144</v>
      </c>
      <c r="BM161" s="143" t="s">
        <v>190</v>
      </c>
    </row>
    <row r="162" spans="2:65" s="1" customFormat="1" ht="21.75" customHeight="1">
      <c r="B162" s="104"/>
      <c r="C162" s="133" t="s">
        <v>191</v>
      </c>
      <c r="D162" s="133" t="s">
        <v>140</v>
      </c>
      <c r="E162" s="134" t="s">
        <v>192</v>
      </c>
      <c r="F162" s="135" t="s">
        <v>193</v>
      </c>
      <c r="G162" s="136" t="s">
        <v>180</v>
      </c>
      <c r="H162" s="137">
        <v>0.91200000000000003</v>
      </c>
      <c r="I162" s="138">
        <v>0</v>
      </c>
      <c r="J162" s="138">
        <f t="shared" si="10"/>
        <v>0</v>
      </c>
      <c r="K162" s="139"/>
      <c r="L162" s="25"/>
      <c r="M162" s="140" t="s">
        <v>1</v>
      </c>
      <c r="N162" s="103" t="s">
        <v>38</v>
      </c>
      <c r="O162" s="141">
        <v>23.968</v>
      </c>
      <c r="P162" s="141">
        <f t="shared" si="11"/>
        <v>21.858816000000001</v>
      </c>
      <c r="Q162" s="141">
        <v>1.0606199999999999</v>
      </c>
      <c r="R162" s="141">
        <f t="shared" si="12"/>
        <v>0.96728543999999994</v>
      </c>
      <c r="S162" s="141">
        <v>0</v>
      </c>
      <c r="T162" s="142">
        <f t="shared" si="13"/>
        <v>0</v>
      </c>
      <c r="AR162" s="143" t="s">
        <v>144</v>
      </c>
      <c r="AT162" s="143" t="s">
        <v>140</v>
      </c>
      <c r="AU162" s="143" t="s">
        <v>80</v>
      </c>
      <c r="AY162" s="13" t="s">
        <v>138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3" t="s">
        <v>78</v>
      </c>
      <c r="BK162" s="144">
        <f t="shared" si="19"/>
        <v>0</v>
      </c>
      <c r="BL162" s="13" t="s">
        <v>144</v>
      </c>
      <c r="BM162" s="143" t="s">
        <v>194</v>
      </c>
    </row>
    <row r="163" spans="2:65" s="1" customFormat="1" ht="24.2" customHeight="1">
      <c r="B163" s="104"/>
      <c r="C163" s="133" t="s">
        <v>195</v>
      </c>
      <c r="D163" s="133" t="s">
        <v>140</v>
      </c>
      <c r="E163" s="134" t="s">
        <v>196</v>
      </c>
      <c r="F163" s="135" t="s">
        <v>197</v>
      </c>
      <c r="G163" s="136" t="s">
        <v>143</v>
      </c>
      <c r="H163" s="137">
        <v>6.06</v>
      </c>
      <c r="I163" s="138">
        <v>0</v>
      </c>
      <c r="J163" s="138">
        <f t="shared" si="10"/>
        <v>0</v>
      </c>
      <c r="K163" s="139"/>
      <c r="L163" s="25"/>
      <c r="M163" s="140" t="s">
        <v>1</v>
      </c>
      <c r="N163" s="103" t="s">
        <v>38</v>
      </c>
      <c r="O163" s="141">
        <v>5.84</v>
      </c>
      <c r="P163" s="141">
        <f t="shared" si="11"/>
        <v>35.3904</v>
      </c>
      <c r="Q163" s="141">
        <v>1.9302999999999999</v>
      </c>
      <c r="R163" s="141">
        <f t="shared" si="12"/>
        <v>11.697617999999999</v>
      </c>
      <c r="S163" s="141">
        <v>0</v>
      </c>
      <c r="T163" s="142">
        <f t="shared" si="13"/>
        <v>0</v>
      </c>
      <c r="AR163" s="143" t="s">
        <v>144</v>
      </c>
      <c r="AT163" s="143" t="s">
        <v>140</v>
      </c>
      <c r="AU163" s="143" t="s">
        <v>80</v>
      </c>
      <c r="AY163" s="13" t="s">
        <v>138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3" t="s">
        <v>78</v>
      </c>
      <c r="BK163" s="144">
        <f t="shared" si="19"/>
        <v>0</v>
      </c>
      <c r="BL163" s="13" t="s">
        <v>144</v>
      </c>
      <c r="BM163" s="143" t="s">
        <v>198</v>
      </c>
    </row>
    <row r="164" spans="2:65" s="1" customFormat="1" ht="24.2" customHeight="1">
      <c r="B164" s="104"/>
      <c r="C164" s="133" t="s">
        <v>8</v>
      </c>
      <c r="D164" s="133" t="s">
        <v>140</v>
      </c>
      <c r="E164" s="134" t="s">
        <v>199</v>
      </c>
      <c r="F164" s="135" t="s">
        <v>200</v>
      </c>
      <c r="G164" s="136" t="s">
        <v>143</v>
      </c>
      <c r="H164" s="137">
        <v>19.646000000000001</v>
      </c>
      <c r="I164" s="138">
        <v>0</v>
      </c>
      <c r="J164" s="138">
        <f t="shared" si="10"/>
        <v>0</v>
      </c>
      <c r="K164" s="139"/>
      <c r="L164" s="25"/>
      <c r="M164" s="140" t="s">
        <v>1</v>
      </c>
      <c r="N164" s="103" t="s">
        <v>38</v>
      </c>
      <c r="O164" s="141">
        <v>0.73499999999999999</v>
      </c>
      <c r="P164" s="141">
        <f t="shared" si="11"/>
        <v>14.43981</v>
      </c>
      <c r="Q164" s="141">
        <v>2.5234999999999999</v>
      </c>
      <c r="R164" s="141">
        <f t="shared" si="12"/>
        <v>49.576681000000001</v>
      </c>
      <c r="S164" s="141">
        <v>0</v>
      </c>
      <c r="T164" s="142">
        <f t="shared" si="13"/>
        <v>0</v>
      </c>
      <c r="AR164" s="143" t="s">
        <v>144</v>
      </c>
      <c r="AT164" s="143" t="s">
        <v>140</v>
      </c>
      <c r="AU164" s="143" t="s">
        <v>80</v>
      </c>
      <c r="AY164" s="13" t="s">
        <v>138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3" t="s">
        <v>78</v>
      </c>
      <c r="BK164" s="144">
        <f t="shared" si="19"/>
        <v>0</v>
      </c>
      <c r="BL164" s="13" t="s">
        <v>144</v>
      </c>
      <c r="BM164" s="143" t="s">
        <v>201</v>
      </c>
    </row>
    <row r="165" spans="2:65" s="1" customFormat="1" ht="16.5" customHeight="1">
      <c r="B165" s="104"/>
      <c r="C165" s="133" t="s">
        <v>202</v>
      </c>
      <c r="D165" s="133" t="s">
        <v>140</v>
      </c>
      <c r="E165" s="134" t="s">
        <v>203</v>
      </c>
      <c r="F165" s="135" t="s">
        <v>204</v>
      </c>
      <c r="G165" s="136" t="s">
        <v>152</v>
      </c>
      <c r="H165" s="137">
        <v>157.18</v>
      </c>
      <c r="I165" s="138">
        <v>0</v>
      </c>
      <c r="J165" s="138">
        <f t="shared" si="10"/>
        <v>0</v>
      </c>
      <c r="K165" s="139"/>
      <c r="L165" s="25"/>
      <c r="M165" s="140" t="s">
        <v>1</v>
      </c>
      <c r="N165" s="103" t="s">
        <v>38</v>
      </c>
      <c r="O165" s="141">
        <v>0.51800000000000002</v>
      </c>
      <c r="P165" s="141">
        <f t="shared" si="11"/>
        <v>81.419240000000002</v>
      </c>
      <c r="Q165" s="141">
        <v>2.7499999999999998E-3</v>
      </c>
      <c r="R165" s="141">
        <f t="shared" si="12"/>
        <v>0.43224499999999999</v>
      </c>
      <c r="S165" s="141">
        <v>0</v>
      </c>
      <c r="T165" s="142">
        <f t="shared" si="13"/>
        <v>0</v>
      </c>
      <c r="AR165" s="143" t="s">
        <v>144</v>
      </c>
      <c r="AT165" s="143" t="s">
        <v>140</v>
      </c>
      <c r="AU165" s="143" t="s">
        <v>80</v>
      </c>
      <c r="AY165" s="13" t="s">
        <v>138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3" t="s">
        <v>78</v>
      </c>
      <c r="BK165" s="144">
        <f t="shared" si="19"/>
        <v>0</v>
      </c>
      <c r="BL165" s="13" t="s">
        <v>144</v>
      </c>
      <c r="BM165" s="143" t="s">
        <v>205</v>
      </c>
    </row>
    <row r="166" spans="2:65" s="1" customFormat="1" ht="21.75" customHeight="1">
      <c r="B166" s="104"/>
      <c r="C166" s="133" t="s">
        <v>206</v>
      </c>
      <c r="D166" s="133" t="s">
        <v>140</v>
      </c>
      <c r="E166" s="134" t="s">
        <v>207</v>
      </c>
      <c r="F166" s="135" t="s">
        <v>208</v>
      </c>
      <c r="G166" s="136" t="s">
        <v>152</v>
      </c>
      <c r="H166" s="137">
        <v>157.18</v>
      </c>
      <c r="I166" s="138">
        <v>0</v>
      </c>
      <c r="J166" s="138">
        <f t="shared" si="10"/>
        <v>0</v>
      </c>
      <c r="K166" s="139"/>
      <c r="L166" s="25"/>
      <c r="M166" s="140" t="s">
        <v>1</v>
      </c>
      <c r="N166" s="103" t="s">
        <v>38</v>
      </c>
      <c r="O166" s="141">
        <v>0.17699999999999999</v>
      </c>
      <c r="P166" s="141">
        <f t="shared" si="11"/>
        <v>27.82086</v>
      </c>
      <c r="Q166" s="141">
        <v>0</v>
      </c>
      <c r="R166" s="141">
        <f t="shared" si="12"/>
        <v>0</v>
      </c>
      <c r="S166" s="141">
        <v>0</v>
      </c>
      <c r="T166" s="142">
        <f t="shared" si="13"/>
        <v>0</v>
      </c>
      <c r="AR166" s="143" t="s">
        <v>144</v>
      </c>
      <c r="AT166" s="143" t="s">
        <v>140</v>
      </c>
      <c r="AU166" s="143" t="s">
        <v>80</v>
      </c>
      <c r="AY166" s="13" t="s">
        <v>138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3" t="s">
        <v>78</v>
      </c>
      <c r="BK166" s="144">
        <f t="shared" si="19"/>
        <v>0</v>
      </c>
      <c r="BL166" s="13" t="s">
        <v>144</v>
      </c>
      <c r="BM166" s="143" t="s">
        <v>209</v>
      </c>
    </row>
    <row r="167" spans="2:65" s="1" customFormat="1" ht="24.2" customHeight="1">
      <c r="B167" s="104"/>
      <c r="C167" s="133" t="s">
        <v>210</v>
      </c>
      <c r="D167" s="133" t="s">
        <v>140</v>
      </c>
      <c r="E167" s="134" t="s">
        <v>211</v>
      </c>
      <c r="F167" s="135" t="s">
        <v>212</v>
      </c>
      <c r="G167" s="136" t="s">
        <v>180</v>
      </c>
      <c r="H167" s="137">
        <v>1.8819999999999999</v>
      </c>
      <c r="I167" s="138">
        <v>0</v>
      </c>
      <c r="J167" s="138">
        <f t="shared" si="10"/>
        <v>0</v>
      </c>
      <c r="K167" s="139"/>
      <c r="L167" s="25"/>
      <c r="M167" s="140" t="s">
        <v>1</v>
      </c>
      <c r="N167" s="103" t="s">
        <v>38</v>
      </c>
      <c r="O167" s="141">
        <v>22.491</v>
      </c>
      <c r="P167" s="141">
        <f t="shared" si="11"/>
        <v>42.328061999999996</v>
      </c>
      <c r="Q167" s="141">
        <v>1.0593999999999999</v>
      </c>
      <c r="R167" s="141">
        <f t="shared" si="12"/>
        <v>1.9937907999999998</v>
      </c>
      <c r="S167" s="141">
        <v>0</v>
      </c>
      <c r="T167" s="142">
        <f t="shared" si="13"/>
        <v>0</v>
      </c>
      <c r="AR167" s="143" t="s">
        <v>144</v>
      </c>
      <c r="AT167" s="143" t="s">
        <v>140</v>
      </c>
      <c r="AU167" s="143" t="s">
        <v>80</v>
      </c>
      <c r="AY167" s="13" t="s">
        <v>138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3" t="s">
        <v>78</v>
      </c>
      <c r="BK167" s="144">
        <f t="shared" si="19"/>
        <v>0</v>
      </c>
      <c r="BL167" s="13" t="s">
        <v>144</v>
      </c>
      <c r="BM167" s="143" t="s">
        <v>213</v>
      </c>
    </row>
    <row r="168" spans="2:65" s="11" customFormat="1" ht="22.9" customHeight="1">
      <c r="B168" s="122"/>
      <c r="D168" s="123" t="s">
        <v>72</v>
      </c>
      <c r="E168" s="131" t="s">
        <v>149</v>
      </c>
      <c r="F168" s="131" t="s">
        <v>214</v>
      </c>
      <c r="J168" s="132">
        <f>SUM(J169:J176)</f>
        <v>0</v>
      </c>
      <c r="L168" s="122"/>
      <c r="M168" s="126"/>
      <c r="P168" s="127">
        <f>SUM(P169:P176)</f>
        <v>319.35139099999998</v>
      </c>
      <c r="R168" s="127">
        <f>SUM(R169:R176)</f>
        <v>122.18483503000002</v>
      </c>
      <c r="T168" s="128">
        <f>SUM(T169:T176)</f>
        <v>0</v>
      </c>
      <c r="AR168" s="123" t="s">
        <v>78</v>
      </c>
      <c r="AT168" s="129" t="s">
        <v>72</v>
      </c>
      <c r="AU168" s="129" t="s">
        <v>78</v>
      </c>
      <c r="AY168" s="123" t="s">
        <v>138</v>
      </c>
      <c r="BK168" s="130">
        <f>SUM(BK169:BK176)</f>
        <v>0</v>
      </c>
    </row>
    <row r="169" spans="2:65" s="1" customFormat="1" ht="21.75" customHeight="1">
      <c r="B169" s="104"/>
      <c r="C169" s="133" t="s">
        <v>215</v>
      </c>
      <c r="D169" s="133" t="s">
        <v>140</v>
      </c>
      <c r="E169" s="134" t="s">
        <v>216</v>
      </c>
      <c r="F169" s="135" t="s">
        <v>217</v>
      </c>
      <c r="G169" s="136" t="s">
        <v>143</v>
      </c>
      <c r="H169" s="137">
        <v>4.8099999999999996</v>
      </c>
      <c r="I169" s="138">
        <v>0</v>
      </c>
      <c r="J169" s="138">
        <f t="shared" ref="J169:J176" si="20">ROUND(I169*H169,2)</f>
        <v>0</v>
      </c>
      <c r="K169" s="139"/>
      <c r="L169" s="25"/>
      <c r="M169" s="140" t="s">
        <v>1</v>
      </c>
      <c r="N169" s="103" t="s">
        <v>38</v>
      </c>
      <c r="O169" s="141">
        <v>3.6989999999999998</v>
      </c>
      <c r="P169" s="141">
        <f t="shared" ref="P169:P176" si="21">O169*H169</f>
        <v>17.792189999999998</v>
      </c>
      <c r="Q169" s="141">
        <v>1.3271500000000001</v>
      </c>
      <c r="R169" s="141">
        <f t="shared" ref="R169:R176" si="22">Q169*H169</f>
        <v>6.3835914999999996</v>
      </c>
      <c r="S169" s="141">
        <v>0</v>
      </c>
      <c r="T169" s="142">
        <f t="shared" ref="T169:T176" si="23">S169*H169</f>
        <v>0</v>
      </c>
      <c r="AR169" s="143" t="s">
        <v>144</v>
      </c>
      <c r="AT169" s="143" t="s">
        <v>140</v>
      </c>
      <c r="AU169" s="143" t="s">
        <v>80</v>
      </c>
      <c r="AY169" s="13" t="s">
        <v>138</v>
      </c>
      <c r="BE169" s="144">
        <f t="shared" ref="BE169:BE176" si="24">IF(N169="základní",J169,0)</f>
        <v>0</v>
      </c>
      <c r="BF169" s="144">
        <f t="shared" ref="BF169:BF176" si="25">IF(N169="snížená",J169,0)</f>
        <v>0</v>
      </c>
      <c r="BG169" s="144">
        <f t="shared" ref="BG169:BG176" si="26">IF(N169="zákl. přenesená",J169,0)</f>
        <v>0</v>
      </c>
      <c r="BH169" s="144">
        <f t="shared" ref="BH169:BH176" si="27">IF(N169="sníž. přenesená",J169,0)</f>
        <v>0</v>
      </c>
      <c r="BI169" s="144">
        <f t="shared" ref="BI169:BI176" si="28">IF(N169="nulová",J169,0)</f>
        <v>0</v>
      </c>
      <c r="BJ169" s="13" t="s">
        <v>78</v>
      </c>
      <c r="BK169" s="144">
        <f t="shared" ref="BK169:BK176" si="29">ROUND(I169*H169,2)</f>
        <v>0</v>
      </c>
      <c r="BL169" s="13" t="s">
        <v>144</v>
      </c>
      <c r="BM169" s="143" t="s">
        <v>218</v>
      </c>
    </row>
    <row r="170" spans="2:65" s="1" customFormat="1" ht="33" customHeight="1">
      <c r="B170" s="104"/>
      <c r="C170" s="133" t="s">
        <v>219</v>
      </c>
      <c r="D170" s="133" t="s">
        <v>140</v>
      </c>
      <c r="E170" s="134" t="s">
        <v>220</v>
      </c>
      <c r="F170" s="135" t="s">
        <v>221</v>
      </c>
      <c r="G170" s="136" t="s">
        <v>152</v>
      </c>
      <c r="H170" s="137">
        <v>193.75</v>
      </c>
      <c r="I170" s="138">
        <v>0</v>
      </c>
      <c r="J170" s="138">
        <f t="shared" si="20"/>
        <v>0</v>
      </c>
      <c r="K170" s="139"/>
      <c r="L170" s="25"/>
      <c r="M170" s="140" t="s">
        <v>1</v>
      </c>
      <c r="N170" s="103" t="s">
        <v>38</v>
      </c>
      <c r="O170" s="141">
        <v>0.90400000000000003</v>
      </c>
      <c r="P170" s="141">
        <f t="shared" si="21"/>
        <v>175.15</v>
      </c>
      <c r="Q170" s="141">
        <v>0.54605000000000004</v>
      </c>
      <c r="R170" s="141">
        <f t="shared" si="22"/>
        <v>105.79718750000001</v>
      </c>
      <c r="S170" s="141">
        <v>0</v>
      </c>
      <c r="T170" s="142">
        <f t="shared" si="23"/>
        <v>0</v>
      </c>
      <c r="AR170" s="143" t="s">
        <v>144</v>
      </c>
      <c r="AT170" s="143" t="s">
        <v>140</v>
      </c>
      <c r="AU170" s="143" t="s">
        <v>80</v>
      </c>
      <c r="AY170" s="13" t="s">
        <v>138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3" t="s">
        <v>78</v>
      </c>
      <c r="BK170" s="144">
        <f t="shared" si="29"/>
        <v>0</v>
      </c>
      <c r="BL170" s="13" t="s">
        <v>144</v>
      </c>
      <c r="BM170" s="143" t="s">
        <v>222</v>
      </c>
    </row>
    <row r="171" spans="2:65" s="1" customFormat="1" ht="16.5" customHeight="1">
      <c r="B171" s="104"/>
      <c r="C171" s="133" t="s">
        <v>7</v>
      </c>
      <c r="D171" s="133" t="s">
        <v>140</v>
      </c>
      <c r="E171" s="134" t="s">
        <v>223</v>
      </c>
      <c r="F171" s="135" t="s">
        <v>224</v>
      </c>
      <c r="G171" s="136" t="s">
        <v>180</v>
      </c>
      <c r="H171" s="137">
        <v>2.3559999999999999</v>
      </c>
      <c r="I171" s="138">
        <v>0</v>
      </c>
      <c r="J171" s="138">
        <f t="shared" si="20"/>
        <v>0</v>
      </c>
      <c r="K171" s="139"/>
      <c r="L171" s="25"/>
      <c r="M171" s="140" t="s">
        <v>1</v>
      </c>
      <c r="N171" s="103" t="s">
        <v>38</v>
      </c>
      <c r="O171" s="141">
        <v>26.431000000000001</v>
      </c>
      <c r="P171" s="141">
        <f t="shared" si="21"/>
        <v>62.271436000000001</v>
      </c>
      <c r="Q171" s="141">
        <v>1.04922</v>
      </c>
      <c r="R171" s="141">
        <f t="shared" si="22"/>
        <v>2.4719623199999998</v>
      </c>
      <c r="S171" s="141">
        <v>0</v>
      </c>
      <c r="T171" s="142">
        <f t="shared" si="23"/>
        <v>0</v>
      </c>
      <c r="AR171" s="143" t="s">
        <v>144</v>
      </c>
      <c r="AT171" s="143" t="s">
        <v>140</v>
      </c>
      <c r="AU171" s="143" t="s">
        <v>80</v>
      </c>
      <c r="AY171" s="13" t="s">
        <v>138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3" t="s">
        <v>78</v>
      </c>
      <c r="BK171" s="144">
        <f t="shared" si="29"/>
        <v>0</v>
      </c>
      <c r="BL171" s="13" t="s">
        <v>144</v>
      </c>
      <c r="BM171" s="143" t="s">
        <v>225</v>
      </c>
    </row>
    <row r="172" spans="2:65" s="1" customFormat="1" ht="16.5" customHeight="1">
      <c r="B172" s="104"/>
      <c r="C172" s="133" t="s">
        <v>226</v>
      </c>
      <c r="D172" s="133" t="s">
        <v>140</v>
      </c>
      <c r="E172" s="134" t="s">
        <v>227</v>
      </c>
      <c r="F172" s="135" t="s">
        <v>228</v>
      </c>
      <c r="G172" s="136" t="s">
        <v>180</v>
      </c>
      <c r="H172" s="137">
        <v>5.5E-2</v>
      </c>
      <c r="I172" s="138">
        <v>0</v>
      </c>
      <c r="J172" s="138">
        <f t="shared" si="20"/>
        <v>0</v>
      </c>
      <c r="K172" s="139"/>
      <c r="L172" s="25"/>
      <c r="M172" s="140" t="s">
        <v>1</v>
      </c>
      <c r="N172" s="103" t="s">
        <v>38</v>
      </c>
      <c r="O172" s="141">
        <v>31.390999999999998</v>
      </c>
      <c r="P172" s="141">
        <f t="shared" si="21"/>
        <v>1.726505</v>
      </c>
      <c r="Q172" s="141">
        <v>1.0475699999999999</v>
      </c>
      <c r="R172" s="141">
        <f t="shared" si="22"/>
        <v>5.7616349999999997E-2</v>
      </c>
      <c r="S172" s="141">
        <v>0</v>
      </c>
      <c r="T172" s="142">
        <f t="shared" si="23"/>
        <v>0</v>
      </c>
      <c r="AR172" s="143" t="s">
        <v>144</v>
      </c>
      <c r="AT172" s="143" t="s">
        <v>140</v>
      </c>
      <c r="AU172" s="143" t="s">
        <v>80</v>
      </c>
      <c r="AY172" s="13" t="s">
        <v>138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3" t="s">
        <v>78</v>
      </c>
      <c r="BK172" s="144">
        <f t="shared" si="29"/>
        <v>0</v>
      </c>
      <c r="BL172" s="13" t="s">
        <v>144</v>
      </c>
      <c r="BM172" s="143" t="s">
        <v>229</v>
      </c>
    </row>
    <row r="173" spans="2:65" s="1" customFormat="1" ht="16.5" customHeight="1">
      <c r="B173" s="104"/>
      <c r="C173" s="133" t="s">
        <v>230</v>
      </c>
      <c r="D173" s="133" t="s">
        <v>140</v>
      </c>
      <c r="E173" s="134" t="s">
        <v>231</v>
      </c>
      <c r="F173" s="135" t="s">
        <v>232</v>
      </c>
      <c r="G173" s="136" t="s">
        <v>143</v>
      </c>
      <c r="H173" s="137">
        <v>2.6880000000000002</v>
      </c>
      <c r="I173" s="138">
        <v>0</v>
      </c>
      <c r="J173" s="138">
        <f t="shared" si="20"/>
        <v>0</v>
      </c>
      <c r="K173" s="139"/>
      <c r="L173" s="25"/>
      <c r="M173" s="140" t="s">
        <v>1</v>
      </c>
      <c r="N173" s="103" t="s">
        <v>38</v>
      </c>
      <c r="O173" s="141">
        <v>6.77</v>
      </c>
      <c r="P173" s="141">
        <f t="shared" si="21"/>
        <v>18.197759999999999</v>
      </c>
      <c r="Q173" s="141">
        <v>1.94302</v>
      </c>
      <c r="R173" s="141">
        <f t="shared" si="22"/>
        <v>5.22283776</v>
      </c>
      <c r="S173" s="141">
        <v>0</v>
      </c>
      <c r="T173" s="142">
        <f t="shared" si="23"/>
        <v>0</v>
      </c>
      <c r="AR173" s="143" t="s">
        <v>144</v>
      </c>
      <c r="AT173" s="143" t="s">
        <v>140</v>
      </c>
      <c r="AU173" s="143" t="s">
        <v>80</v>
      </c>
      <c r="AY173" s="13" t="s">
        <v>138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3" t="s">
        <v>78</v>
      </c>
      <c r="BK173" s="144">
        <f t="shared" si="29"/>
        <v>0</v>
      </c>
      <c r="BL173" s="13" t="s">
        <v>144</v>
      </c>
      <c r="BM173" s="143" t="s">
        <v>233</v>
      </c>
    </row>
    <row r="174" spans="2:65" s="1" customFormat="1" ht="16.5" customHeight="1">
      <c r="B174" s="104"/>
      <c r="C174" s="133" t="s">
        <v>234</v>
      </c>
      <c r="D174" s="133" t="s">
        <v>140</v>
      </c>
      <c r="E174" s="134" t="s">
        <v>235</v>
      </c>
      <c r="F174" s="135" t="s">
        <v>236</v>
      </c>
      <c r="G174" s="136" t="s">
        <v>180</v>
      </c>
      <c r="H174" s="137">
        <v>0.96699999999999997</v>
      </c>
      <c r="I174" s="138">
        <v>0</v>
      </c>
      <c r="J174" s="138">
        <f t="shared" si="20"/>
        <v>0</v>
      </c>
      <c r="K174" s="139"/>
      <c r="L174" s="25"/>
      <c r="M174" s="140" t="s">
        <v>1</v>
      </c>
      <c r="N174" s="103" t="s">
        <v>38</v>
      </c>
      <c r="O174" s="141">
        <v>36.9</v>
      </c>
      <c r="P174" s="141">
        <f t="shared" si="21"/>
        <v>35.682299999999998</v>
      </c>
      <c r="Q174" s="141">
        <v>1.0900000000000001</v>
      </c>
      <c r="R174" s="141">
        <f t="shared" si="22"/>
        <v>1.05403</v>
      </c>
      <c r="S174" s="141">
        <v>0</v>
      </c>
      <c r="T174" s="142">
        <f t="shared" si="23"/>
        <v>0</v>
      </c>
      <c r="AR174" s="143" t="s">
        <v>144</v>
      </c>
      <c r="AT174" s="143" t="s">
        <v>140</v>
      </c>
      <c r="AU174" s="143" t="s">
        <v>80</v>
      </c>
      <c r="AY174" s="13" t="s">
        <v>138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3" t="s">
        <v>78</v>
      </c>
      <c r="BK174" s="144">
        <f t="shared" si="29"/>
        <v>0</v>
      </c>
      <c r="BL174" s="13" t="s">
        <v>144</v>
      </c>
      <c r="BM174" s="143" t="s">
        <v>237</v>
      </c>
    </row>
    <row r="175" spans="2:65" s="1" customFormat="1" ht="24.2" customHeight="1">
      <c r="B175" s="104"/>
      <c r="C175" s="133" t="s">
        <v>238</v>
      </c>
      <c r="D175" s="133" t="s">
        <v>140</v>
      </c>
      <c r="E175" s="134" t="s">
        <v>239</v>
      </c>
      <c r="F175" s="135" t="s">
        <v>240</v>
      </c>
      <c r="G175" s="136" t="s">
        <v>241</v>
      </c>
      <c r="H175" s="137">
        <v>1</v>
      </c>
      <c r="I175" s="138">
        <v>0</v>
      </c>
      <c r="J175" s="138">
        <f t="shared" si="20"/>
        <v>0</v>
      </c>
      <c r="K175" s="139"/>
      <c r="L175" s="25"/>
      <c r="M175" s="140" t="s">
        <v>1</v>
      </c>
      <c r="N175" s="103" t="s">
        <v>38</v>
      </c>
      <c r="O175" s="141">
        <v>0.4</v>
      </c>
      <c r="P175" s="141">
        <f t="shared" si="21"/>
        <v>0.4</v>
      </c>
      <c r="Q175" s="141">
        <v>2.4000000000000001E-4</v>
      </c>
      <c r="R175" s="141">
        <f t="shared" si="22"/>
        <v>2.4000000000000001E-4</v>
      </c>
      <c r="S175" s="141">
        <v>0</v>
      </c>
      <c r="T175" s="142">
        <f t="shared" si="23"/>
        <v>0</v>
      </c>
      <c r="AR175" s="143" t="s">
        <v>144</v>
      </c>
      <c r="AT175" s="143" t="s">
        <v>140</v>
      </c>
      <c r="AU175" s="143" t="s">
        <v>80</v>
      </c>
      <c r="AY175" s="13" t="s">
        <v>138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3" t="s">
        <v>78</v>
      </c>
      <c r="BK175" s="144">
        <f t="shared" si="29"/>
        <v>0</v>
      </c>
      <c r="BL175" s="13" t="s">
        <v>144</v>
      </c>
      <c r="BM175" s="143" t="s">
        <v>242</v>
      </c>
    </row>
    <row r="176" spans="2:65" s="1" customFormat="1" ht="24.2" customHeight="1">
      <c r="B176" s="104"/>
      <c r="C176" s="133" t="s">
        <v>243</v>
      </c>
      <c r="D176" s="133" t="s">
        <v>140</v>
      </c>
      <c r="E176" s="134" t="s">
        <v>244</v>
      </c>
      <c r="F176" s="135" t="s">
        <v>245</v>
      </c>
      <c r="G176" s="136" t="s">
        <v>152</v>
      </c>
      <c r="H176" s="137">
        <v>6.72</v>
      </c>
      <c r="I176" s="138">
        <v>0</v>
      </c>
      <c r="J176" s="138">
        <f t="shared" si="20"/>
        <v>0</v>
      </c>
      <c r="K176" s="139"/>
      <c r="L176" s="25"/>
      <c r="M176" s="140" t="s">
        <v>1</v>
      </c>
      <c r="N176" s="103" t="s">
        <v>38</v>
      </c>
      <c r="O176" s="141">
        <v>1.21</v>
      </c>
      <c r="P176" s="141">
        <f t="shared" si="21"/>
        <v>8.1311999999999998</v>
      </c>
      <c r="Q176" s="141">
        <v>0.17818000000000001</v>
      </c>
      <c r="R176" s="141">
        <f t="shared" si="22"/>
        <v>1.1973696</v>
      </c>
      <c r="S176" s="141">
        <v>0</v>
      </c>
      <c r="T176" s="142">
        <f t="shared" si="23"/>
        <v>0</v>
      </c>
      <c r="AR176" s="143" t="s">
        <v>144</v>
      </c>
      <c r="AT176" s="143" t="s">
        <v>140</v>
      </c>
      <c r="AU176" s="143" t="s">
        <v>80</v>
      </c>
      <c r="AY176" s="13" t="s">
        <v>138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3" t="s">
        <v>78</v>
      </c>
      <c r="BK176" s="144">
        <f t="shared" si="29"/>
        <v>0</v>
      </c>
      <c r="BL176" s="13" t="s">
        <v>144</v>
      </c>
      <c r="BM176" s="143" t="s">
        <v>246</v>
      </c>
    </row>
    <row r="177" spans="2:65" s="11" customFormat="1" ht="22.9" customHeight="1">
      <c r="B177" s="122"/>
      <c r="D177" s="123" t="s">
        <v>72</v>
      </c>
      <c r="E177" s="131" t="s">
        <v>144</v>
      </c>
      <c r="F177" s="131" t="s">
        <v>247</v>
      </c>
      <c r="J177" s="132">
        <f>SUM(J178:J183)</f>
        <v>0</v>
      </c>
      <c r="L177" s="122"/>
      <c r="M177" s="126"/>
      <c r="P177" s="127">
        <f>SUM(P178:P183)</f>
        <v>27.316909999999996</v>
      </c>
      <c r="R177" s="127">
        <f>SUM(R178:R183)</f>
        <v>9.2945331000000007</v>
      </c>
      <c r="T177" s="128">
        <f>SUM(T178:T183)</f>
        <v>0</v>
      </c>
      <c r="AR177" s="123" t="s">
        <v>78</v>
      </c>
      <c r="AT177" s="129" t="s">
        <v>72</v>
      </c>
      <c r="AU177" s="129" t="s">
        <v>78</v>
      </c>
      <c r="AY177" s="123" t="s">
        <v>138</v>
      </c>
      <c r="BK177" s="130">
        <f>SUM(BK178:BK183)</f>
        <v>0</v>
      </c>
    </row>
    <row r="178" spans="2:65" s="1" customFormat="1" ht="16.5" customHeight="1">
      <c r="B178" s="104"/>
      <c r="C178" s="133" t="s">
        <v>248</v>
      </c>
      <c r="D178" s="133" t="s">
        <v>140</v>
      </c>
      <c r="E178" s="134" t="s">
        <v>249</v>
      </c>
      <c r="F178" s="135" t="s">
        <v>250</v>
      </c>
      <c r="G178" s="136" t="s">
        <v>143</v>
      </c>
      <c r="H178" s="137">
        <v>3.5249999999999999</v>
      </c>
      <c r="I178" s="138">
        <v>0</v>
      </c>
      <c r="J178" s="138">
        <f t="shared" ref="J178:J183" si="30">ROUND(I178*H178,2)</f>
        <v>0</v>
      </c>
      <c r="K178" s="139"/>
      <c r="L178" s="25"/>
      <c r="M178" s="140" t="s">
        <v>1</v>
      </c>
      <c r="N178" s="103" t="s">
        <v>38</v>
      </c>
      <c r="O178" s="141">
        <v>1.224</v>
      </c>
      <c r="P178" s="141">
        <f t="shared" ref="P178:P183" si="31">O178*H178</f>
        <v>4.3145999999999995</v>
      </c>
      <c r="Q178" s="141">
        <v>2.5020099999999998</v>
      </c>
      <c r="R178" s="141">
        <f t="shared" ref="R178:R183" si="32">Q178*H178</f>
        <v>8.8195852499999994</v>
      </c>
      <c r="S178" s="141">
        <v>0</v>
      </c>
      <c r="T178" s="142">
        <f t="shared" ref="T178:T183" si="33">S178*H178</f>
        <v>0</v>
      </c>
      <c r="AR178" s="143" t="s">
        <v>144</v>
      </c>
      <c r="AT178" s="143" t="s">
        <v>140</v>
      </c>
      <c r="AU178" s="143" t="s">
        <v>80</v>
      </c>
      <c r="AY178" s="13" t="s">
        <v>138</v>
      </c>
      <c r="BE178" s="144">
        <f t="shared" ref="BE178:BE183" si="34">IF(N178="základní",J178,0)</f>
        <v>0</v>
      </c>
      <c r="BF178" s="144">
        <f t="shared" ref="BF178:BF183" si="35">IF(N178="snížená",J178,0)</f>
        <v>0</v>
      </c>
      <c r="BG178" s="144">
        <f t="shared" ref="BG178:BG183" si="36">IF(N178="zákl. přenesená",J178,0)</f>
        <v>0</v>
      </c>
      <c r="BH178" s="144">
        <f t="shared" ref="BH178:BH183" si="37">IF(N178="sníž. přenesená",J178,0)</f>
        <v>0</v>
      </c>
      <c r="BI178" s="144">
        <f t="shared" ref="BI178:BI183" si="38">IF(N178="nulová",J178,0)</f>
        <v>0</v>
      </c>
      <c r="BJ178" s="13" t="s">
        <v>78</v>
      </c>
      <c r="BK178" s="144">
        <f t="shared" ref="BK178:BK183" si="39">ROUND(I178*H178,2)</f>
        <v>0</v>
      </c>
      <c r="BL178" s="13" t="s">
        <v>144</v>
      </c>
      <c r="BM178" s="143" t="s">
        <v>251</v>
      </c>
    </row>
    <row r="179" spans="2:65" s="1" customFormat="1" ht="24.2" customHeight="1">
      <c r="B179" s="104"/>
      <c r="C179" s="133" t="s">
        <v>252</v>
      </c>
      <c r="D179" s="133" t="s">
        <v>140</v>
      </c>
      <c r="E179" s="134" t="s">
        <v>253</v>
      </c>
      <c r="F179" s="135" t="s">
        <v>254</v>
      </c>
      <c r="G179" s="136" t="s">
        <v>152</v>
      </c>
      <c r="H179" s="137">
        <v>14.1</v>
      </c>
      <c r="I179" s="138">
        <v>0</v>
      </c>
      <c r="J179" s="138">
        <f t="shared" si="30"/>
        <v>0</v>
      </c>
      <c r="K179" s="139"/>
      <c r="L179" s="25"/>
      <c r="M179" s="140" t="s">
        <v>1</v>
      </c>
      <c r="N179" s="103" t="s">
        <v>38</v>
      </c>
      <c r="O179" s="141">
        <v>0.377</v>
      </c>
      <c r="P179" s="141">
        <f t="shared" si="31"/>
        <v>5.3156999999999996</v>
      </c>
      <c r="Q179" s="141">
        <v>5.3299999999999997E-3</v>
      </c>
      <c r="R179" s="141">
        <f t="shared" si="32"/>
        <v>7.5152999999999998E-2</v>
      </c>
      <c r="S179" s="141">
        <v>0</v>
      </c>
      <c r="T179" s="142">
        <f t="shared" si="33"/>
        <v>0</v>
      </c>
      <c r="AR179" s="143" t="s">
        <v>144</v>
      </c>
      <c r="AT179" s="143" t="s">
        <v>140</v>
      </c>
      <c r="AU179" s="143" t="s">
        <v>80</v>
      </c>
      <c r="AY179" s="13" t="s">
        <v>138</v>
      </c>
      <c r="BE179" s="144">
        <f t="shared" si="34"/>
        <v>0</v>
      </c>
      <c r="BF179" s="144">
        <f t="shared" si="35"/>
        <v>0</v>
      </c>
      <c r="BG179" s="144">
        <f t="shared" si="36"/>
        <v>0</v>
      </c>
      <c r="BH179" s="144">
        <f t="shared" si="37"/>
        <v>0</v>
      </c>
      <c r="BI179" s="144">
        <f t="shared" si="38"/>
        <v>0</v>
      </c>
      <c r="BJ179" s="13" t="s">
        <v>78</v>
      </c>
      <c r="BK179" s="144">
        <f t="shared" si="39"/>
        <v>0</v>
      </c>
      <c r="BL179" s="13" t="s">
        <v>144</v>
      </c>
      <c r="BM179" s="143" t="s">
        <v>255</v>
      </c>
    </row>
    <row r="180" spans="2:65" s="1" customFormat="1" ht="24.2" customHeight="1">
      <c r="B180" s="104"/>
      <c r="C180" s="133" t="s">
        <v>256</v>
      </c>
      <c r="D180" s="133" t="s">
        <v>140</v>
      </c>
      <c r="E180" s="134" t="s">
        <v>257</v>
      </c>
      <c r="F180" s="135" t="s">
        <v>258</v>
      </c>
      <c r="G180" s="136" t="s">
        <v>152</v>
      </c>
      <c r="H180" s="137">
        <v>14.1</v>
      </c>
      <c r="I180" s="138">
        <v>0</v>
      </c>
      <c r="J180" s="138">
        <f t="shared" si="30"/>
        <v>0</v>
      </c>
      <c r="K180" s="139"/>
      <c r="L180" s="25"/>
      <c r="M180" s="140" t="s">
        <v>1</v>
      </c>
      <c r="N180" s="103" t="s">
        <v>38</v>
      </c>
      <c r="O180" s="141">
        <v>0.22500000000000001</v>
      </c>
      <c r="P180" s="141">
        <f t="shared" si="31"/>
        <v>3.1724999999999999</v>
      </c>
      <c r="Q180" s="141">
        <v>0</v>
      </c>
      <c r="R180" s="141">
        <f t="shared" si="32"/>
        <v>0</v>
      </c>
      <c r="S180" s="141">
        <v>0</v>
      </c>
      <c r="T180" s="142">
        <f t="shared" si="33"/>
        <v>0</v>
      </c>
      <c r="AR180" s="143" t="s">
        <v>144</v>
      </c>
      <c r="AT180" s="143" t="s">
        <v>140</v>
      </c>
      <c r="AU180" s="143" t="s">
        <v>80</v>
      </c>
      <c r="AY180" s="13" t="s">
        <v>138</v>
      </c>
      <c r="BE180" s="144">
        <f t="shared" si="34"/>
        <v>0</v>
      </c>
      <c r="BF180" s="144">
        <f t="shared" si="35"/>
        <v>0</v>
      </c>
      <c r="BG180" s="144">
        <f t="shared" si="36"/>
        <v>0</v>
      </c>
      <c r="BH180" s="144">
        <f t="shared" si="37"/>
        <v>0</v>
      </c>
      <c r="BI180" s="144">
        <f t="shared" si="38"/>
        <v>0</v>
      </c>
      <c r="BJ180" s="13" t="s">
        <v>78</v>
      </c>
      <c r="BK180" s="144">
        <f t="shared" si="39"/>
        <v>0</v>
      </c>
      <c r="BL180" s="13" t="s">
        <v>144</v>
      </c>
      <c r="BM180" s="143" t="s">
        <v>259</v>
      </c>
    </row>
    <row r="181" spans="2:65" s="1" customFormat="1" ht="24.2" customHeight="1">
      <c r="B181" s="104"/>
      <c r="C181" s="133" t="s">
        <v>260</v>
      </c>
      <c r="D181" s="133" t="s">
        <v>140</v>
      </c>
      <c r="E181" s="134" t="s">
        <v>261</v>
      </c>
      <c r="F181" s="135" t="s">
        <v>262</v>
      </c>
      <c r="G181" s="136" t="s">
        <v>152</v>
      </c>
      <c r="H181" s="137">
        <v>14.1</v>
      </c>
      <c r="I181" s="138">
        <v>0</v>
      </c>
      <c r="J181" s="138">
        <f t="shared" si="30"/>
        <v>0</v>
      </c>
      <c r="K181" s="139"/>
      <c r="L181" s="25"/>
      <c r="M181" s="140" t="s">
        <v>1</v>
      </c>
      <c r="N181" s="103" t="s">
        <v>38</v>
      </c>
      <c r="O181" s="141">
        <v>0.2</v>
      </c>
      <c r="P181" s="141">
        <f t="shared" si="31"/>
        <v>2.8200000000000003</v>
      </c>
      <c r="Q181" s="141">
        <v>8.8000000000000003E-4</v>
      </c>
      <c r="R181" s="141">
        <f t="shared" si="32"/>
        <v>1.2408000000000001E-2</v>
      </c>
      <c r="S181" s="141">
        <v>0</v>
      </c>
      <c r="T181" s="142">
        <f t="shared" si="33"/>
        <v>0</v>
      </c>
      <c r="AR181" s="143" t="s">
        <v>144</v>
      </c>
      <c r="AT181" s="143" t="s">
        <v>140</v>
      </c>
      <c r="AU181" s="143" t="s">
        <v>80</v>
      </c>
      <c r="AY181" s="13" t="s">
        <v>138</v>
      </c>
      <c r="BE181" s="144">
        <f t="shared" si="34"/>
        <v>0</v>
      </c>
      <c r="BF181" s="144">
        <f t="shared" si="35"/>
        <v>0</v>
      </c>
      <c r="BG181" s="144">
        <f t="shared" si="36"/>
        <v>0</v>
      </c>
      <c r="BH181" s="144">
        <f t="shared" si="37"/>
        <v>0</v>
      </c>
      <c r="BI181" s="144">
        <f t="shared" si="38"/>
        <v>0</v>
      </c>
      <c r="BJ181" s="13" t="s">
        <v>78</v>
      </c>
      <c r="BK181" s="144">
        <f t="shared" si="39"/>
        <v>0</v>
      </c>
      <c r="BL181" s="13" t="s">
        <v>144</v>
      </c>
      <c r="BM181" s="143" t="s">
        <v>263</v>
      </c>
    </row>
    <row r="182" spans="2:65" s="1" customFormat="1" ht="24.2" customHeight="1">
      <c r="B182" s="104"/>
      <c r="C182" s="133" t="s">
        <v>264</v>
      </c>
      <c r="D182" s="133" t="s">
        <v>140</v>
      </c>
      <c r="E182" s="134" t="s">
        <v>265</v>
      </c>
      <c r="F182" s="135" t="s">
        <v>266</v>
      </c>
      <c r="G182" s="136" t="s">
        <v>152</v>
      </c>
      <c r="H182" s="137">
        <v>14.1</v>
      </c>
      <c r="I182" s="138">
        <v>0</v>
      </c>
      <c r="J182" s="138">
        <f t="shared" si="30"/>
        <v>0</v>
      </c>
      <c r="K182" s="139"/>
      <c r="L182" s="25"/>
      <c r="M182" s="140" t="s">
        <v>1</v>
      </c>
      <c r="N182" s="103" t="s">
        <v>38</v>
      </c>
      <c r="O182" s="141">
        <v>0.105</v>
      </c>
      <c r="P182" s="141">
        <f t="shared" si="31"/>
        <v>1.4804999999999999</v>
      </c>
      <c r="Q182" s="141">
        <v>0</v>
      </c>
      <c r="R182" s="141">
        <f t="shared" si="32"/>
        <v>0</v>
      </c>
      <c r="S182" s="141">
        <v>0</v>
      </c>
      <c r="T182" s="142">
        <f t="shared" si="33"/>
        <v>0</v>
      </c>
      <c r="AR182" s="143" t="s">
        <v>144</v>
      </c>
      <c r="AT182" s="143" t="s">
        <v>140</v>
      </c>
      <c r="AU182" s="143" t="s">
        <v>80</v>
      </c>
      <c r="AY182" s="13" t="s">
        <v>138</v>
      </c>
      <c r="BE182" s="144">
        <f t="shared" si="34"/>
        <v>0</v>
      </c>
      <c r="BF182" s="144">
        <f t="shared" si="35"/>
        <v>0</v>
      </c>
      <c r="BG182" s="144">
        <f t="shared" si="36"/>
        <v>0</v>
      </c>
      <c r="BH182" s="144">
        <f t="shared" si="37"/>
        <v>0</v>
      </c>
      <c r="BI182" s="144">
        <f t="shared" si="38"/>
        <v>0</v>
      </c>
      <c r="BJ182" s="13" t="s">
        <v>78</v>
      </c>
      <c r="BK182" s="144">
        <f t="shared" si="39"/>
        <v>0</v>
      </c>
      <c r="BL182" s="13" t="s">
        <v>144</v>
      </c>
      <c r="BM182" s="143" t="s">
        <v>267</v>
      </c>
    </row>
    <row r="183" spans="2:65" s="1" customFormat="1" ht="16.5" customHeight="1">
      <c r="B183" s="104"/>
      <c r="C183" s="133" t="s">
        <v>268</v>
      </c>
      <c r="D183" s="133" t="s">
        <v>140</v>
      </c>
      <c r="E183" s="134" t="s">
        <v>269</v>
      </c>
      <c r="F183" s="135" t="s">
        <v>270</v>
      </c>
      <c r="G183" s="136" t="s">
        <v>180</v>
      </c>
      <c r="H183" s="137">
        <v>0.36699999999999999</v>
      </c>
      <c r="I183" s="138">
        <v>0</v>
      </c>
      <c r="J183" s="138">
        <f t="shared" si="30"/>
        <v>0</v>
      </c>
      <c r="K183" s="139"/>
      <c r="L183" s="25"/>
      <c r="M183" s="140" t="s">
        <v>1</v>
      </c>
      <c r="N183" s="103" t="s">
        <v>38</v>
      </c>
      <c r="O183" s="141">
        <v>27.83</v>
      </c>
      <c r="P183" s="141">
        <f t="shared" si="31"/>
        <v>10.213609999999999</v>
      </c>
      <c r="Q183" s="141">
        <v>1.05555</v>
      </c>
      <c r="R183" s="141">
        <f t="shared" si="32"/>
        <v>0.38738685</v>
      </c>
      <c r="S183" s="141">
        <v>0</v>
      </c>
      <c r="T183" s="142">
        <f t="shared" si="33"/>
        <v>0</v>
      </c>
      <c r="AR183" s="143" t="s">
        <v>144</v>
      </c>
      <c r="AT183" s="143" t="s">
        <v>140</v>
      </c>
      <c r="AU183" s="143" t="s">
        <v>80</v>
      </c>
      <c r="AY183" s="13" t="s">
        <v>138</v>
      </c>
      <c r="BE183" s="144">
        <f t="shared" si="34"/>
        <v>0</v>
      </c>
      <c r="BF183" s="144">
        <f t="shared" si="35"/>
        <v>0</v>
      </c>
      <c r="BG183" s="144">
        <f t="shared" si="36"/>
        <v>0</v>
      </c>
      <c r="BH183" s="144">
        <f t="shared" si="37"/>
        <v>0</v>
      </c>
      <c r="BI183" s="144">
        <f t="shared" si="38"/>
        <v>0</v>
      </c>
      <c r="BJ183" s="13" t="s">
        <v>78</v>
      </c>
      <c r="BK183" s="144">
        <f t="shared" si="39"/>
        <v>0</v>
      </c>
      <c r="BL183" s="13" t="s">
        <v>144</v>
      </c>
      <c r="BM183" s="143" t="s">
        <v>271</v>
      </c>
    </row>
    <row r="184" spans="2:65" s="11" customFormat="1" ht="22.9" customHeight="1">
      <c r="B184" s="122"/>
      <c r="D184" s="123" t="s">
        <v>72</v>
      </c>
      <c r="E184" s="131" t="s">
        <v>161</v>
      </c>
      <c r="F184" s="131" t="s">
        <v>272</v>
      </c>
      <c r="J184" s="132">
        <f>SUM(J185:J190)</f>
        <v>0</v>
      </c>
      <c r="L184" s="122"/>
      <c r="M184" s="126"/>
      <c r="P184" s="127">
        <f>SUM(P185:P190)</f>
        <v>123.58620000000002</v>
      </c>
      <c r="R184" s="127">
        <f>SUM(R185:R190)</f>
        <v>1.8656940000000002</v>
      </c>
      <c r="T184" s="128">
        <f>SUM(T185:T190)</f>
        <v>0</v>
      </c>
      <c r="AR184" s="123" t="s">
        <v>78</v>
      </c>
      <c r="AT184" s="129" t="s">
        <v>72</v>
      </c>
      <c r="AU184" s="129" t="s">
        <v>78</v>
      </c>
      <c r="AY184" s="123" t="s">
        <v>138</v>
      </c>
      <c r="BK184" s="130">
        <f>SUM(BK185:BK190)</f>
        <v>0</v>
      </c>
    </row>
    <row r="185" spans="2:65" s="1" customFormat="1" ht="24.2" customHeight="1">
      <c r="B185" s="104"/>
      <c r="C185" s="133" t="s">
        <v>273</v>
      </c>
      <c r="D185" s="133" t="s">
        <v>140</v>
      </c>
      <c r="E185" s="134" t="s">
        <v>274</v>
      </c>
      <c r="F185" s="135" t="s">
        <v>275</v>
      </c>
      <c r="G185" s="136" t="s">
        <v>152</v>
      </c>
      <c r="H185" s="137">
        <v>37.9</v>
      </c>
      <c r="I185" s="138">
        <v>0</v>
      </c>
      <c r="J185" s="138">
        <f t="shared" ref="J185:J190" si="40">ROUND(I185*H185,2)</f>
        <v>0</v>
      </c>
      <c r="K185" s="139"/>
      <c r="L185" s="25"/>
      <c r="M185" s="140" t="s">
        <v>1</v>
      </c>
      <c r="N185" s="103" t="s">
        <v>38</v>
      </c>
      <c r="O185" s="141">
        <v>0.47</v>
      </c>
      <c r="P185" s="141">
        <f t="shared" ref="P185:P190" si="41">O185*H185</f>
        <v>17.812999999999999</v>
      </c>
      <c r="Q185" s="141">
        <v>1.8380000000000001E-2</v>
      </c>
      <c r="R185" s="141">
        <f t="shared" ref="R185:R190" si="42">Q185*H185</f>
        <v>0.69660199999999994</v>
      </c>
      <c r="S185" s="141">
        <v>0</v>
      </c>
      <c r="T185" s="142">
        <f t="shared" ref="T185:T190" si="43">S185*H185</f>
        <v>0</v>
      </c>
      <c r="AR185" s="143" t="s">
        <v>144</v>
      </c>
      <c r="AT185" s="143" t="s">
        <v>140</v>
      </c>
      <c r="AU185" s="143" t="s">
        <v>80</v>
      </c>
      <c r="AY185" s="13" t="s">
        <v>138</v>
      </c>
      <c r="BE185" s="144">
        <f t="shared" ref="BE185:BE190" si="44">IF(N185="základní",J185,0)</f>
        <v>0</v>
      </c>
      <c r="BF185" s="144">
        <f t="shared" ref="BF185:BF190" si="45">IF(N185="snížená",J185,0)</f>
        <v>0</v>
      </c>
      <c r="BG185" s="144">
        <f t="shared" ref="BG185:BG190" si="46">IF(N185="zákl. přenesená",J185,0)</f>
        <v>0</v>
      </c>
      <c r="BH185" s="144">
        <f t="shared" ref="BH185:BH190" si="47">IF(N185="sníž. přenesená",J185,0)</f>
        <v>0</v>
      </c>
      <c r="BI185" s="144">
        <f t="shared" ref="BI185:BI190" si="48">IF(N185="nulová",J185,0)</f>
        <v>0</v>
      </c>
      <c r="BJ185" s="13" t="s">
        <v>78</v>
      </c>
      <c r="BK185" s="144">
        <f t="shared" ref="BK185:BK190" si="49">ROUND(I185*H185,2)</f>
        <v>0</v>
      </c>
      <c r="BL185" s="13" t="s">
        <v>144</v>
      </c>
      <c r="BM185" s="143" t="s">
        <v>276</v>
      </c>
    </row>
    <row r="186" spans="2:65" s="1" customFormat="1" ht="16.5" customHeight="1">
      <c r="B186" s="104"/>
      <c r="C186" s="133" t="s">
        <v>277</v>
      </c>
      <c r="D186" s="133" t="s">
        <v>140</v>
      </c>
      <c r="E186" s="134" t="s">
        <v>278</v>
      </c>
      <c r="F186" s="135" t="s">
        <v>279</v>
      </c>
      <c r="G186" s="136" t="s">
        <v>152</v>
      </c>
      <c r="H186" s="137">
        <v>16.8</v>
      </c>
      <c r="I186" s="138">
        <v>0</v>
      </c>
      <c r="J186" s="138">
        <f t="shared" si="40"/>
        <v>0</v>
      </c>
      <c r="K186" s="139"/>
      <c r="L186" s="25"/>
      <c r="M186" s="140" t="s">
        <v>1</v>
      </c>
      <c r="N186" s="103" t="s">
        <v>38</v>
      </c>
      <c r="O186" s="141">
        <v>0.34</v>
      </c>
      <c r="P186" s="141">
        <f t="shared" si="41"/>
        <v>5.7120000000000006</v>
      </c>
      <c r="Q186" s="141">
        <v>8.4999999999999995E-4</v>
      </c>
      <c r="R186" s="141">
        <f t="shared" si="42"/>
        <v>1.4279999999999999E-2</v>
      </c>
      <c r="S186" s="141">
        <v>0</v>
      </c>
      <c r="T186" s="142">
        <f t="shared" si="43"/>
        <v>0</v>
      </c>
      <c r="AR186" s="143" t="s">
        <v>144</v>
      </c>
      <c r="AT186" s="143" t="s">
        <v>140</v>
      </c>
      <c r="AU186" s="143" t="s">
        <v>80</v>
      </c>
      <c r="AY186" s="13" t="s">
        <v>138</v>
      </c>
      <c r="BE186" s="144">
        <f t="shared" si="44"/>
        <v>0</v>
      </c>
      <c r="BF186" s="144">
        <f t="shared" si="45"/>
        <v>0</v>
      </c>
      <c r="BG186" s="144">
        <f t="shared" si="46"/>
        <v>0</v>
      </c>
      <c r="BH186" s="144">
        <f t="shared" si="47"/>
        <v>0</v>
      </c>
      <c r="BI186" s="144">
        <f t="shared" si="48"/>
        <v>0</v>
      </c>
      <c r="BJ186" s="13" t="s">
        <v>78</v>
      </c>
      <c r="BK186" s="144">
        <f t="shared" si="49"/>
        <v>0</v>
      </c>
      <c r="BL186" s="13" t="s">
        <v>144</v>
      </c>
      <c r="BM186" s="143" t="s">
        <v>280</v>
      </c>
    </row>
    <row r="187" spans="2:65" s="1" customFormat="1" ht="16.5" customHeight="1">
      <c r="B187" s="104"/>
      <c r="C187" s="133" t="s">
        <v>281</v>
      </c>
      <c r="D187" s="133" t="s">
        <v>140</v>
      </c>
      <c r="E187" s="134" t="s">
        <v>282</v>
      </c>
      <c r="F187" s="135" t="s">
        <v>283</v>
      </c>
      <c r="G187" s="136" t="s">
        <v>152</v>
      </c>
      <c r="H187" s="137">
        <v>153.80000000000001</v>
      </c>
      <c r="I187" s="138">
        <v>0</v>
      </c>
      <c r="J187" s="138">
        <f t="shared" si="40"/>
        <v>0</v>
      </c>
      <c r="K187" s="139"/>
      <c r="L187" s="25"/>
      <c r="M187" s="140" t="s">
        <v>1</v>
      </c>
      <c r="N187" s="103" t="s">
        <v>38</v>
      </c>
      <c r="O187" s="141">
        <v>7.3999999999999996E-2</v>
      </c>
      <c r="P187" s="141">
        <f t="shared" si="41"/>
        <v>11.3812</v>
      </c>
      <c r="Q187" s="141">
        <v>2.5999999999999998E-4</v>
      </c>
      <c r="R187" s="141">
        <f t="shared" si="42"/>
        <v>3.9988000000000003E-2</v>
      </c>
      <c r="S187" s="141">
        <v>0</v>
      </c>
      <c r="T187" s="142">
        <f t="shared" si="43"/>
        <v>0</v>
      </c>
      <c r="AR187" s="143" t="s">
        <v>144</v>
      </c>
      <c r="AT187" s="143" t="s">
        <v>140</v>
      </c>
      <c r="AU187" s="143" t="s">
        <v>80</v>
      </c>
      <c r="AY187" s="13" t="s">
        <v>138</v>
      </c>
      <c r="BE187" s="144">
        <f t="shared" si="44"/>
        <v>0</v>
      </c>
      <c r="BF187" s="144">
        <f t="shared" si="45"/>
        <v>0</v>
      </c>
      <c r="BG187" s="144">
        <f t="shared" si="46"/>
        <v>0</v>
      </c>
      <c r="BH187" s="144">
        <f t="shared" si="47"/>
        <v>0</v>
      </c>
      <c r="BI187" s="144">
        <f t="shared" si="48"/>
        <v>0</v>
      </c>
      <c r="BJ187" s="13" t="s">
        <v>78</v>
      </c>
      <c r="BK187" s="144">
        <f t="shared" si="49"/>
        <v>0</v>
      </c>
      <c r="BL187" s="13" t="s">
        <v>144</v>
      </c>
      <c r="BM187" s="143" t="s">
        <v>284</v>
      </c>
    </row>
    <row r="188" spans="2:65" s="1" customFormat="1" ht="24.2" customHeight="1">
      <c r="B188" s="104"/>
      <c r="C188" s="133" t="s">
        <v>285</v>
      </c>
      <c r="D188" s="133" t="s">
        <v>140</v>
      </c>
      <c r="E188" s="134" t="s">
        <v>286</v>
      </c>
      <c r="F188" s="135" t="s">
        <v>287</v>
      </c>
      <c r="G188" s="136" t="s">
        <v>152</v>
      </c>
      <c r="H188" s="137">
        <v>153.80000000000001</v>
      </c>
      <c r="I188" s="138">
        <v>0</v>
      </c>
      <c r="J188" s="138">
        <f t="shared" si="40"/>
        <v>0</v>
      </c>
      <c r="K188" s="139"/>
      <c r="L188" s="25"/>
      <c r="M188" s="140" t="s">
        <v>1</v>
      </c>
      <c r="N188" s="103" t="s">
        <v>38</v>
      </c>
      <c r="O188" s="141">
        <v>0.33</v>
      </c>
      <c r="P188" s="141">
        <f t="shared" si="41"/>
        <v>50.754000000000005</v>
      </c>
      <c r="Q188" s="141">
        <v>4.3800000000000002E-3</v>
      </c>
      <c r="R188" s="141">
        <f t="shared" si="42"/>
        <v>0.67364400000000013</v>
      </c>
      <c r="S188" s="141">
        <v>0</v>
      </c>
      <c r="T188" s="142">
        <f t="shared" si="43"/>
        <v>0</v>
      </c>
      <c r="AR188" s="143" t="s">
        <v>144</v>
      </c>
      <c r="AT188" s="143" t="s">
        <v>140</v>
      </c>
      <c r="AU188" s="143" t="s">
        <v>80</v>
      </c>
      <c r="AY188" s="13" t="s">
        <v>138</v>
      </c>
      <c r="BE188" s="144">
        <f t="shared" si="44"/>
        <v>0</v>
      </c>
      <c r="BF188" s="144">
        <f t="shared" si="45"/>
        <v>0</v>
      </c>
      <c r="BG188" s="144">
        <f t="shared" si="46"/>
        <v>0</v>
      </c>
      <c r="BH188" s="144">
        <f t="shared" si="47"/>
        <v>0</v>
      </c>
      <c r="BI188" s="144">
        <f t="shared" si="48"/>
        <v>0</v>
      </c>
      <c r="BJ188" s="13" t="s">
        <v>78</v>
      </c>
      <c r="BK188" s="144">
        <f t="shared" si="49"/>
        <v>0</v>
      </c>
      <c r="BL188" s="13" t="s">
        <v>144</v>
      </c>
      <c r="BM188" s="143" t="s">
        <v>288</v>
      </c>
    </row>
    <row r="189" spans="2:65" s="1" customFormat="1" ht="21.75" customHeight="1">
      <c r="B189" s="104"/>
      <c r="C189" s="133" t="s">
        <v>289</v>
      </c>
      <c r="D189" s="133" t="s">
        <v>140</v>
      </c>
      <c r="E189" s="134" t="s">
        <v>290</v>
      </c>
      <c r="F189" s="135" t="s">
        <v>291</v>
      </c>
      <c r="G189" s="136" t="s">
        <v>152</v>
      </c>
      <c r="H189" s="137">
        <v>153.80000000000001</v>
      </c>
      <c r="I189" s="138">
        <v>0</v>
      </c>
      <c r="J189" s="138">
        <f t="shared" si="40"/>
        <v>0</v>
      </c>
      <c r="K189" s="139"/>
      <c r="L189" s="25"/>
      <c r="M189" s="140" t="s">
        <v>1</v>
      </c>
      <c r="N189" s="103" t="s">
        <v>38</v>
      </c>
      <c r="O189" s="141">
        <v>0.245</v>
      </c>
      <c r="P189" s="141">
        <f t="shared" si="41"/>
        <v>37.681000000000004</v>
      </c>
      <c r="Q189" s="141">
        <v>2.8500000000000001E-3</v>
      </c>
      <c r="R189" s="141">
        <f t="shared" si="42"/>
        <v>0.43833000000000005</v>
      </c>
      <c r="S189" s="141">
        <v>0</v>
      </c>
      <c r="T189" s="142">
        <f t="shared" si="43"/>
        <v>0</v>
      </c>
      <c r="AR189" s="143" t="s">
        <v>144</v>
      </c>
      <c r="AT189" s="143" t="s">
        <v>140</v>
      </c>
      <c r="AU189" s="143" t="s">
        <v>80</v>
      </c>
      <c r="AY189" s="13" t="s">
        <v>138</v>
      </c>
      <c r="BE189" s="144">
        <f t="shared" si="44"/>
        <v>0</v>
      </c>
      <c r="BF189" s="144">
        <f t="shared" si="45"/>
        <v>0</v>
      </c>
      <c r="BG189" s="144">
        <f t="shared" si="46"/>
        <v>0</v>
      </c>
      <c r="BH189" s="144">
        <f t="shared" si="47"/>
        <v>0</v>
      </c>
      <c r="BI189" s="144">
        <f t="shared" si="48"/>
        <v>0</v>
      </c>
      <c r="BJ189" s="13" t="s">
        <v>78</v>
      </c>
      <c r="BK189" s="144">
        <f t="shared" si="49"/>
        <v>0</v>
      </c>
      <c r="BL189" s="13" t="s">
        <v>144</v>
      </c>
      <c r="BM189" s="143" t="s">
        <v>292</v>
      </c>
    </row>
    <row r="190" spans="2:65" s="1" customFormat="1" ht="21.75" customHeight="1">
      <c r="B190" s="104"/>
      <c r="C190" s="133" t="s">
        <v>293</v>
      </c>
      <c r="D190" s="133" t="s">
        <v>140</v>
      </c>
      <c r="E190" s="134" t="s">
        <v>294</v>
      </c>
      <c r="F190" s="135" t="s">
        <v>295</v>
      </c>
      <c r="G190" s="136" t="s">
        <v>241</v>
      </c>
      <c r="H190" s="137">
        <v>1</v>
      </c>
      <c r="I190" s="138">
        <v>0</v>
      </c>
      <c r="J190" s="138">
        <f t="shared" si="40"/>
        <v>0</v>
      </c>
      <c r="K190" s="139"/>
      <c r="L190" s="25"/>
      <c r="M190" s="140" t="s">
        <v>1</v>
      </c>
      <c r="N190" s="103" t="s">
        <v>38</v>
      </c>
      <c r="O190" s="141">
        <v>0.245</v>
      </c>
      <c r="P190" s="141">
        <f t="shared" si="41"/>
        <v>0.245</v>
      </c>
      <c r="Q190" s="141">
        <v>2.8500000000000001E-3</v>
      </c>
      <c r="R190" s="141">
        <f t="shared" si="42"/>
        <v>2.8500000000000001E-3</v>
      </c>
      <c r="S190" s="141">
        <v>0</v>
      </c>
      <c r="T190" s="142">
        <f t="shared" si="43"/>
        <v>0</v>
      </c>
      <c r="AR190" s="143" t="s">
        <v>144</v>
      </c>
      <c r="AT190" s="143" t="s">
        <v>140</v>
      </c>
      <c r="AU190" s="143" t="s">
        <v>80</v>
      </c>
      <c r="AY190" s="13" t="s">
        <v>138</v>
      </c>
      <c r="BE190" s="144">
        <f t="shared" si="44"/>
        <v>0</v>
      </c>
      <c r="BF190" s="144">
        <f t="shared" si="45"/>
        <v>0</v>
      </c>
      <c r="BG190" s="144">
        <f t="shared" si="46"/>
        <v>0</v>
      </c>
      <c r="BH190" s="144">
        <f t="shared" si="47"/>
        <v>0</v>
      </c>
      <c r="BI190" s="144">
        <f t="shared" si="48"/>
        <v>0</v>
      </c>
      <c r="BJ190" s="13" t="s">
        <v>78</v>
      </c>
      <c r="BK190" s="144">
        <f t="shared" si="49"/>
        <v>0</v>
      </c>
      <c r="BL190" s="13" t="s">
        <v>144</v>
      </c>
      <c r="BM190" s="143" t="s">
        <v>296</v>
      </c>
    </row>
    <row r="191" spans="2:65" s="11" customFormat="1" ht="22.9" customHeight="1">
      <c r="B191" s="122"/>
      <c r="D191" s="123" t="s">
        <v>72</v>
      </c>
      <c r="E191" s="131" t="s">
        <v>173</v>
      </c>
      <c r="F191" s="131" t="s">
        <v>297</v>
      </c>
      <c r="J191" s="132">
        <f>SUM(J192:J203)</f>
        <v>0</v>
      </c>
      <c r="L191" s="122"/>
      <c r="M191" s="126"/>
      <c r="P191" s="127">
        <f>SUM(P192:P203)</f>
        <v>248.33843999999999</v>
      </c>
      <c r="R191" s="127">
        <f>SUM(R192:R203)</f>
        <v>1.05338</v>
      </c>
      <c r="T191" s="128">
        <f>SUM(T192:T203)</f>
        <v>48.074209999999994</v>
      </c>
      <c r="AR191" s="123" t="s">
        <v>78</v>
      </c>
      <c r="AT191" s="129" t="s">
        <v>72</v>
      </c>
      <c r="AU191" s="129" t="s">
        <v>78</v>
      </c>
      <c r="AY191" s="123" t="s">
        <v>138</v>
      </c>
      <c r="BK191" s="130">
        <f>SUM(BK192:BK203)</f>
        <v>0</v>
      </c>
    </row>
    <row r="192" spans="2:65" s="1" customFormat="1" ht="24.2" customHeight="1">
      <c r="B192" s="104"/>
      <c r="C192" s="133" t="s">
        <v>298</v>
      </c>
      <c r="D192" s="133" t="s">
        <v>140</v>
      </c>
      <c r="E192" s="134" t="s">
        <v>299</v>
      </c>
      <c r="F192" s="135" t="s">
        <v>300</v>
      </c>
      <c r="G192" s="136" t="s">
        <v>152</v>
      </c>
      <c r="H192" s="137">
        <v>170</v>
      </c>
      <c r="I192" s="138">
        <v>0</v>
      </c>
      <c r="J192" s="138">
        <f t="shared" ref="J192:J203" si="50">ROUND(I192*H192,2)</f>
        <v>0</v>
      </c>
      <c r="K192" s="139"/>
      <c r="L192" s="25"/>
      <c r="M192" s="140" t="s">
        <v>1</v>
      </c>
      <c r="N192" s="103" t="s">
        <v>38</v>
      </c>
      <c r="O192" s="141">
        <v>0.16200000000000001</v>
      </c>
      <c r="P192" s="141">
        <f t="shared" ref="P192:P203" si="51">O192*H192</f>
        <v>27.54</v>
      </c>
      <c r="Q192" s="141">
        <v>0</v>
      </c>
      <c r="R192" s="141">
        <f t="shared" ref="R192:R203" si="52">Q192*H192</f>
        <v>0</v>
      </c>
      <c r="S192" s="141">
        <v>0</v>
      </c>
      <c r="T192" s="142">
        <f t="shared" ref="T192:T203" si="53">S192*H192</f>
        <v>0</v>
      </c>
      <c r="AR192" s="143" t="s">
        <v>144</v>
      </c>
      <c r="AT192" s="143" t="s">
        <v>140</v>
      </c>
      <c r="AU192" s="143" t="s">
        <v>80</v>
      </c>
      <c r="AY192" s="13" t="s">
        <v>138</v>
      </c>
      <c r="BE192" s="144">
        <f t="shared" ref="BE192:BE203" si="54">IF(N192="základní",J192,0)</f>
        <v>0</v>
      </c>
      <c r="BF192" s="144">
        <f t="shared" ref="BF192:BF203" si="55">IF(N192="snížená",J192,0)</f>
        <v>0</v>
      </c>
      <c r="BG192" s="144">
        <f t="shared" ref="BG192:BG203" si="56">IF(N192="zákl. přenesená",J192,0)</f>
        <v>0</v>
      </c>
      <c r="BH192" s="144">
        <f t="shared" ref="BH192:BH203" si="57">IF(N192="sníž. přenesená",J192,0)</f>
        <v>0</v>
      </c>
      <c r="BI192" s="144">
        <f t="shared" ref="BI192:BI203" si="58">IF(N192="nulová",J192,0)</f>
        <v>0</v>
      </c>
      <c r="BJ192" s="13" t="s">
        <v>78</v>
      </c>
      <c r="BK192" s="144">
        <f t="shared" ref="BK192:BK203" si="59">ROUND(I192*H192,2)</f>
        <v>0</v>
      </c>
      <c r="BL192" s="13" t="s">
        <v>144</v>
      </c>
      <c r="BM192" s="143" t="s">
        <v>301</v>
      </c>
    </row>
    <row r="193" spans="2:65" s="1" customFormat="1" ht="24.2" customHeight="1">
      <c r="B193" s="104"/>
      <c r="C193" s="133" t="s">
        <v>302</v>
      </c>
      <c r="D193" s="133" t="s">
        <v>140</v>
      </c>
      <c r="E193" s="134" t="s">
        <v>303</v>
      </c>
      <c r="F193" s="135" t="s">
        <v>304</v>
      </c>
      <c r="G193" s="136" t="s">
        <v>152</v>
      </c>
      <c r="H193" s="137">
        <v>100</v>
      </c>
      <c r="I193" s="138">
        <v>0</v>
      </c>
      <c r="J193" s="138">
        <f t="shared" si="50"/>
        <v>0</v>
      </c>
      <c r="K193" s="139"/>
      <c r="L193" s="25"/>
      <c r="M193" s="140" t="s">
        <v>1</v>
      </c>
      <c r="N193" s="103" t="s">
        <v>38</v>
      </c>
      <c r="O193" s="141">
        <v>0.308</v>
      </c>
      <c r="P193" s="141">
        <f t="shared" si="51"/>
        <v>30.8</v>
      </c>
      <c r="Q193" s="141">
        <v>4.0000000000000003E-5</v>
      </c>
      <c r="R193" s="141">
        <f t="shared" si="52"/>
        <v>4.0000000000000001E-3</v>
      </c>
      <c r="S193" s="141">
        <v>0</v>
      </c>
      <c r="T193" s="142">
        <f t="shared" si="53"/>
        <v>0</v>
      </c>
      <c r="AR193" s="143" t="s">
        <v>144</v>
      </c>
      <c r="AT193" s="143" t="s">
        <v>140</v>
      </c>
      <c r="AU193" s="143" t="s">
        <v>80</v>
      </c>
      <c r="AY193" s="13" t="s">
        <v>138</v>
      </c>
      <c r="BE193" s="144">
        <f t="shared" si="54"/>
        <v>0</v>
      </c>
      <c r="BF193" s="144">
        <f t="shared" si="55"/>
        <v>0</v>
      </c>
      <c r="BG193" s="144">
        <f t="shared" si="56"/>
        <v>0</v>
      </c>
      <c r="BH193" s="144">
        <f t="shared" si="57"/>
        <v>0</v>
      </c>
      <c r="BI193" s="144">
        <f t="shared" si="58"/>
        <v>0</v>
      </c>
      <c r="BJ193" s="13" t="s">
        <v>78</v>
      </c>
      <c r="BK193" s="144">
        <f t="shared" si="59"/>
        <v>0</v>
      </c>
      <c r="BL193" s="13" t="s">
        <v>144</v>
      </c>
      <c r="BM193" s="143" t="s">
        <v>305</v>
      </c>
    </row>
    <row r="194" spans="2:65" s="1" customFormat="1" ht="24.2" customHeight="1">
      <c r="B194" s="104"/>
      <c r="C194" s="133" t="s">
        <v>306</v>
      </c>
      <c r="D194" s="133" t="s">
        <v>140</v>
      </c>
      <c r="E194" s="134" t="s">
        <v>307</v>
      </c>
      <c r="F194" s="135" t="s">
        <v>308</v>
      </c>
      <c r="G194" s="136" t="s">
        <v>309</v>
      </c>
      <c r="H194" s="137">
        <v>2</v>
      </c>
      <c r="I194" s="138">
        <v>0</v>
      </c>
      <c r="J194" s="138">
        <f t="shared" si="50"/>
        <v>0</v>
      </c>
      <c r="K194" s="139"/>
      <c r="L194" s="25"/>
      <c r="M194" s="140" t="s">
        <v>1</v>
      </c>
      <c r="N194" s="103" t="s">
        <v>38</v>
      </c>
      <c r="O194" s="141">
        <v>0.76100000000000001</v>
      </c>
      <c r="P194" s="141">
        <f t="shared" si="51"/>
        <v>1.522</v>
      </c>
      <c r="Q194" s="141">
        <v>0</v>
      </c>
      <c r="R194" s="141">
        <f t="shared" si="52"/>
        <v>0</v>
      </c>
      <c r="S194" s="141">
        <v>0</v>
      </c>
      <c r="T194" s="142">
        <f t="shared" si="53"/>
        <v>0</v>
      </c>
      <c r="AR194" s="143" t="s">
        <v>144</v>
      </c>
      <c r="AT194" s="143" t="s">
        <v>140</v>
      </c>
      <c r="AU194" s="143" t="s">
        <v>80</v>
      </c>
      <c r="AY194" s="13" t="s">
        <v>138</v>
      </c>
      <c r="BE194" s="144">
        <f t="shared" si="54"/>
        <v>0</v>
      </c>
      <c r="BF194" s="144">
        <f t="shared" si="55"/>
        <v>0</v>
      </c>
      <c r="BG194" s="144">
        <f t="shared" si="56"/>
        <v>0</v>
      </c>
      <c r="BH194" s="144">
        <f t="shared" si="57"/>
        <v>0</v>
      </c>
      <c r="BI194" s="144">
        <f t="shared" si="58"/>
        <v>0</v>
      </c>
      <c r="BJ194" s="13" t="s">
        <v>78</v>
      </c>
      <c r="BK194" s="144">
        <f t="shared" si="59"/>
        <v>0</v>
      </c>
      <c r="BL194" s="13" t="s">
        <v>144</v>
      </c>
      <c r="BM194" s="143" t="s">
        <v>310</v>
      </c>
    </row>
    <row r="195" spans="2:65" s="1" customFormat="1" ht="16.5" customHeight="1">
      <c r="B195" s="104"/>
      <c r="C195" s="133" t="s">
        <v>311</v>
      </c>
      <c r="D195" s="133" t="s">
        <v>140</v>
      </c>
      <c r="E195" s="134" t="s">
        <v>312</v>
      </c>
      <c r="F195" s="135" t="s">
        <v>313</v>
      </c>
      <c r="G195" s="136" t="s">
        <v>241</v>
      </c>
      <c r="H195" s="137">
        <v>1</v>
      </c>
      <c r="I195" s="138">
        <v>0</v>
      </c>
      <c r="J195" s="138">
        <f t="shared" si="50"/>
        <v>0</v>
      </c>
      <c r="K195" s="139"/>
      <c r="L195" s="25"/>
      <c r="M195" s="140" t="s">
        <v>1</v>
      </c>
      <c r="N195" s="103" t="s">
        <v>38</v>
      </c>
      <c r="O195" s="141">
        <v>0.308</v>
      </c>
      <c r="P195" s="141">
        <f t="shared" si="51"/>
        <v>0.308</v>
      </c>
      <c r="Q195" s="141">
        <v>1</v>
      </c>
      <c r="R195" s="141">
        <f t="shared" si="52"/>
        <v>1</v>
      </c>
      <c r="S195" s="141">
        <v>1</v>
      </c>
      <c r="T195" s="142">
        <f t="shared" si="53"/>
        <v>1</v>
      </c>
      <c r="AR195" s="143" t="s">
        <v>144</v>
      </c>
      <c r="AT195" s="143" t="s">
        <v>140</v>
      </c>
      <c r="AU195" s="143" t="s">
        <v>80</v>
      </c>
      <c r="AY195" s="13" t="s">
        <v>138</v>
      </c>
      <c r="BE195" s="144">
        <f t="shared" si="54"/>
        <v>0</v>
      </c>
      <c r="BF195" s="144">
        <f t="shared" si="55"/>
        <v>0</v>
      </c>
      <c r="BG195" s="144">
        <f t="shared" si="56"/>
        <v>0</v>
      </c>
      <c r="BH195" s="144">
        <f t="shared" si="57"/>
        <v>0</v>
      </c>
      <c r="BI195" s="144">
        <f t="shared" si="58"/>
        <v>0</v>
      </c>
      <c r="BJ195" s="13" t="s">
        <v>78</v>
      </c>
      <c r="BK195" s="144">
        <f t="shared" si="59"/>
        <v>0</v>
      </c>
      <c r="BL195" s="13" t="s">
        <v>144</v>
      </c>
      <c r="BM195" s="143" t="s">
        <v>314</v>
      </c>
    </row>
    <row r="196" spans="2:65" s="1" customFormat="1" ht="21.75" customHeight="1">
      <c r="B196" s="104"/>
      <c r="C196" s="133" t="s">
        <v>315</v>
      </c>
      <c r="D196" s="133" t="s">
        <v>140</v>
      </c>
      <c r="E196" s="134" t="s">
        <v>316</v>
      </c>
      <c r="F196" s="135" t="s">
        <v>317</v>
      </c>
      <c r="G196" s="136" t="s">
        <v>152</v>
      </c>
      <c r="H196" s="137">
        <v>2.61</v>
      </c>
      <c r="I196" s="138">
        <v>0</v>
      </c>
      <c r="J196" s="138">
        <f t="shared" si="50"/>
        <v>0</v>
      </c>
      <c r="K196" s="139"/>
      <c r="L196" s="25"/>
      <c r="M196" s="140" t="s">
        <v>1</v>
      </c>
      <c r="N196" s="103" t="s">
        <v>38</v>
      </c>
      <c r="O196" s="141">
        <v>0.28399999999999997</v>
      </c>
      <c r="P196" s="141">
        <f t="shared" si="51"/>
        <v>0.7412399999999999</v>
      </c>
      <c r="Q196" s="141">
        <v>0</v>
      </c>
      <c r="R196" s="141">
        <f t="shared" si="52"/>
        <v>0</v>
      </c>
      <c r="S196" s="141">
        <v>0.26100000000000001</v>
      </c>
      <c r="T196" s="142">
        <f t="shared" si="53"/>
        <v>0.68120999999999998</v>
      </c>
      <c r="AR196" s="143" t="s">
        <v>144</v>
      </c>
      <c r="AT196" s="143" t="s">
        <v>140</v>
      </c>
      <c r="AU196" s="143" t="s">
        <v>80</v>
      </c>
      <c r="AY196" s="13" t="s">
        <v>138</v>
      </c>
      <c r="BE196" s="144">
        <f t="shared" si="54"/>
        <v>0</v>
      </c>
      <c r="BF196" s="144">
        <f t="shared" si="55"/>
        <v>0</v>
      </c>
      <c r="BG196" s="144">
        <f t="shared" si="56"/>
        <v>0</v>
      </c>
      <c r="BH196" s="144">
        <f t="shared" si="57"/>
        <v>0</v>
      </c>
      <c r="BI196" s="144">
        <f t="shared" si="58"/>
        <v>0</v>
      </c>
      <c r="BJ196" s="13" t="s">
        <v>78</v>
      </c>
      <c r="BK196" s="144">
        <f t="shared" si="59"/>
        <v>0</v>
      </c>
      <c r="BL196" s="13" t="s">
        <v>144</v>
      </c>
      <c r="BM196" s="143" t="s">
        <v>318</v>
      </c>
    </row>
    <row r="197" spans="2:65" s="1" customFormat="1" ht="16.5" customHeight="1">
      <c r="B197" s="104"/>
      <c r="C197" s="133" t="s">
        <v>319</v>
      </c>
      <c r="D197" s="133" t="s">
        <v>140</v>
      </c>
      <c r="E197" s="134" t="s">
        <v>320</v>
      </c>
      <c r="F197" s="135" t="s">
        <v>321</v>
      </c>
      <c r="G197" s="136" t="s">
        <v>143</v>
      </c>
      <c r="H197" s="137">
        <v>2.6</v>
      </c>
      <c r="I197" s="138">
        <v>0</v>
      </c>
      <c r="J197" s="138">
        <f t="shared" si="50"/>
        <v>0</v>
      </c>
      <c r="K197" s="139"/>
      <c r="L197" s="25"/>
      <c r="M197" s="140" t="s">
        <v>1</v>
      </c>
      <c r="N197" s="103" t="s">
        <v>38</v>
      </c>
      <c r="O197" s="141">
        <v>16.449000000000002</v>
      </c>
      <c r="P197" s="141">
        <f t="shared" si="51"/>
        <v>42.767400000000009</v>
      </c>
      <c r="Q197" s="141">
        <v>0</v>
      </c>
      <c r="R197" s="141">
        <f t="shared" si="52"/>
        <v>0</v>
      </c>
      <c r="S197" s="141">
        <v>2.4</v>
      </c>
      <c r="T197" s="142">
        <f t="shared" si="53"/>
        <v>6.24</v>
      </c>
      <c r="AR197" s="143" t="s">
        <v>144</v>
      </c>
      <c r="AT197" s="143" t="s">
        <v>140</v>
      </c>
      <c r="AU197" s="143" t="s">
        <v>80</v>
      </c>
      <c r="AY197" s="13" t="s">
        <v>138</v>
      </c>
      <c r="BE197" s="144">
        <f t="shared" si="54"/>
        <v>0</v>
      </c>
      <c r="BF197" s="144">
        <f t="shared" si="55"/>
        <v>0</v>
      </c>
      <c r="BG197" s="144">
        <f t="shared" si="56"/>
        <v>0</v>
      </c>
      <c r="BH197" s="144">
        <f t="shared" si="57"/>
        <v>0</v>
      </c>
      <c r="BI197" s="144">
        <f t="shared" si="58"/>
        <v>0</v>
      </c>
      <c r="BJ197" s="13" t="s">
        <v>78</v>
      </c>
      <c r="BK197" s="144">
        <f t="shared" si="59"/>
        <v>0</v>
      </c>
      <c r="BL197" s="13" t="s">
        <v>144</v>
      </c>
      <c r="BM197" s="143" t="s">
        <v>322</v>
      </c>
    </row>
    <row r="198" spans="2:65" s="1" customFormat="1" ht="16.5" customHeight="1">
      <c r="B198" s="104"/>
      <c r="C198" s="133" t="s">
        <v>323</v>
      </c>
      <c r="D198" s="133" t="s">
        <v>140</v>
      </c>
      <c r="E198" s="134" t="s">
        <v>324</v>
      </c>
      <c r="F198" s="135" t="s">
        <v>325</v>
      </c>
      <c r="G198" s="136" t="s">
        <v>152</v>
      </c>
      <c r="H198" s="137">
        <v>11.2</v>
      </c>
      <c r="I198" s="138">
        <v>0</v>
      </c>
      <c r="J198" s="138">
        <f t="shared" si="50"/>
        <v>0</v>
      </c>
      <c r="K198" s="139"/>
      <c r="L198" s="25"/>
      <c r="M198" s="140" t="s">
        <v>1</v>
      </c>
      <c r="N198" s="103" t="s">
        <v>38</v>
      </c>
      <c r="O198" s="141">
        <v>0.503</v>
      </c>
      <c r="P198" s="141">
        <f t="shared" si="51"/>
        <v>5.6335999999999995</v>
      </c>
      <c r="Q198" s="141">
        <v>0</v>
      </c>
      <c r="R198" s="141">
        <f t="shared" si="52"/>
        <v>0</v>
      </c>
      <c r="S198" s="141">
        <v>5.3999999999999999E-2</v>
      </c>
      <c r="T198" s="142">
        <f t="shared" si="53"/>
        <v>0.6048</v>
      </c>
      <c r="AR198" s="143" t="s">
        <v>144</v>
      </c>
      <c r="AT198" s="143" t="s">
        <v>140</v>
      </c>
      <c r="AU198" s="143" t="s">
        <v>80</v>
      </c>
      <c r="AY198" s="13" t="s">
        <v>138</v>
      </c>
      <c r="BE198" s="144">
        <f t="shared" si="54"/>
        <v>0</v>
      </c>
      <c r="BF198" s="144">
        <f t="shared" si="55"/>
        <v>0</v>
      </c>
      <c r="BG198" s="144">
        <f t="shared" si="56"/>
        <v>0</v>
      </c>
      <c r="BH198" s="144">
        <f t="shared" si="57"/>
        <v>0</v>
      </c>
      <c r="BI198" s="144">
        <f t="shared" si="58"/>
        <v>0</v>
      </c>
      <c r="BJ198" s="13" t="s">
        <v>78</v>
      </c>
      <c r="BK198" s="144">
        <f t="shared" si="59"/>
        <v>0</v>
      </c>
      <c r="BL198" s="13" t="s">
        <v>144</v>
      </c>
      <c r="BM198" s="143" t="s">
        <v>326</v>
      </c>
    </row>
    <row r="199" spans="2:65" s="1" customFormat="1" ht="21.75" customHeight="1">
      <c r="B199" s="104"/>
      <c r="C199" s="133" t="s">
        <v>327</v>
      </c>
      <c r="D199" s="133" t="s">
        <v>140</v>
      </c>
      <c r="E199" s="134" t="s">
        <v>328</v>
      </c>
      <c r="F199" s="135" t="s">
        <v>329</v>
      </c>
      <c r="G199" s="136" t="s">
        <v>152</v>
      </c>
      <c r="H199" s="137">
        <v>9</v>
      </c>
      <c r="I199" s="138">
        <v>0</v>
      </c>
      <c r="J199" s="138">
        <f t="shared" si="50"/>
        <v>0</v>
      </c>
      <c r="K199" s="139"/>
      <c r="L199" s="25"/>
      <c r="M199" s="140" t="s">
        <v>1</v>
      </c>
      <c r="N199" s="103" t="s">
        <v>38</v>
      </c>
      <c r="O199" s="141">
        <v>0.93899999999999995</v>
      </c>
      <c r="P199" s="141">
        <f t="shared" si="51"/>
        <v>8.4509999999999987</v>
      </c>
      <c r="Q199" s="141">
        <v>0</v>
      </c>
      <c r="R199" s="141">
        <f t="shared" si="52"/>
        <v>0</v>
      </c>
      <c r="S199" s="141">
        <v>7.5999999999999998E-2</v>
      </c>
      <c r="T199" s="142">
        <f t="shared" si="53"/>
        <v>0.68399999999999994</v>
      </c>
      <c r="AR199" s="143" t="s">
        <v>144</v>
      </c>
      <c r="AT199" s="143" t="s">
        <v>140</v>
      </c>
      <c r="AU199" s="143" t="s">
        <v>80</v>
      </c>
      <c r="AY199" s="13" t="s">
        <v>138</v>
      </c>
      <c r="BE199" s="144">
        <f t="shared" si="54"/>
        <v>0</v>
      </c>
      <c r="BF199" s="144">
        <f t="shared" si="55"/>
        <v>0</v>
      </c>
      <c r="BG199" s="144">
        <f t="shared" si="56"/>
        <v>0</v>
      </c>
      <c r="BH199" s="144">
        <f t="shared" si="57"/>
        <v>0</v>
      </c>
      <c r="BI199" s="144">
        <f t="shared" si="58"/>
        <v>0</v>
      </c>
      <c r="BJ199" s="13" t="s">
        <v>78</v>
      </c>
      <c r="BK199" s="144">
        <f t="shared" si="59"/>
        <v>0</v>
      </c>
      <c r="BL199" s="13" t="s">
        <v>144</v>
      </c>
      <c r="BM199" s="143" t="s">
        <v>330</v>
      </c>
    </row>
    <row r="200" spans="2:65" s="1" customFormat="1" ht="24.2" customHeight="1">
      <c r="B200" s="104"/>
      <c r="C200" s="133" t="s">
        <v>331</v>
      </c>
      <c r="D200" s="133" t="s">
        <v>140</v>
      </c>
      <c r="E200" s="134" t="s">
        <v>332</v>
      </c>
      <c r="F200" s="135" t="s">
        <v>333</v>
      </c>
      <c r="G200" s="136" t="s">
        <v>143</v>
      </c>
      <c r="H200" s="137">
        <v>18.399999999999999</v>
      </c>
      <c r="I200" s="138">
        <v>0</v>
      </c>
      <c r="J200" s="138">
        <f t="shared" si="50"/>
        <v>0</v>
      </c>
      <c r="K200" s="139"/>
      <c r="L200" s="25"/>
      <c r="M200" s="140" t="s">
        <v>1</v>
      </c>
      <c r="N200" s="103" t="s">
        <v>38</v>
      </c>
      <c r="O200" s="141">
        <v>3.6080000000000001</v>
      </c>
      <c r="P200" s="141">
        <f t="shared" si="51"/>
        <v>66.387199999999993</v>
      </c>
      <c r="Q200" s="141">
        <v>0</v>
      </c>
      <c r="R200" s="141">
        <f t="shared" si="52"/>
        <v>0</v>
      </c>
      <c r="S200" s="141">
        <v>1.8</v>
      </c>
      <c r="T200" s="142">
        <f t="shared" si="53"/>
        <v>33.119999999999997</v>
      </c>
      <c r="AR200" s="143" t="s">
        <v>144</v>
      </c>
      <c r="AT200" s="143" t="s">
        <v>140</v>
      </c>
      <c r="AU200" s="143" t="s">
        <v>80</v>
      </c>
      <c r="AY200" s="13" t="s">
        <v>138</v>
      </c>
      <c r="BE200" s="144">
        <f t="shared" si="54"/>
        <v>0</v>
      </c>
      <c r="BF200" s="144">
        <f t="shared" si="55"/>
        <v>0</v>
      </c>
      <c r="BG200" s="144">
        <f t="shared" si="56"/>
        <v>0</v>
      </c>
      <c r="BH200" s="144">
        <f t="shared" si="57"/>
        <v>0</v>
      </c>
      <c r="BI200" s="144">
        <f t="shared" si="58"/>
        <v>0</v>
      </c>
      <c r="BJ200" s="13" t="s">
        <v>78</v>
      </c>
      <c r="BK200" s="144">
        <f t="shared" si="59"/>
        <v>0</v>
      </c>
      <c r="BL200" s="13" t="s">
        <v>144</v>
      </c>
      <c r="BM200" s="143" t="s">
        <v>334</v>
      </c>
    </row>
    <row r="201" spans="2:65" s="1" customFormat="1" ht="24.2" customHeight="1">
      <c r="B201" s="104"/>
      <c r="C201" s="133" t="s">
        <v>335</v>
      </c>
      <c r="D201" s="133" t="s">
        <v>140</v>
      </c>
      <c r="E201" s="134" t="s">
        <v>336</v>
      </c>
      <c r="F201" s="135" t="s">
        <v>337</v>
      </c>
      <c r="G201" s="136" t="s">
        <v>338</v>
      </c>
      <c r="H201" s="137">
        <v>55</v>
      </c>
      <c r="I201" s="138">
        <v>0</v>
      </c>
      <c r="J201" s="138">
        <f t="shared" si="50"/>
        <v>0</v>
      </c>
      <c r="K201" s="139"/>
      <c r="L201" s="25"/>
      <c r="M201" s="140" t="s">
        <v>1</v>
      </c>
      <c r="N201" s="103" t="s">
        <v>38</v>
      </c>
      <c r="O201" s="141">
        <v>0.93</v>
      </c>
      <c r="P201" s="141">
        <f t="shared" si="51"/>
        <v>51.150000000000006</v>
      </c>
      <c r="Q201" s="141">
        <v>0</v>
      </c>
      <c r="R201" s="141">
        <f t="shared" si="52"/>
        <v>0</v>
      </c>
      <c r="S201" s="141">
        <v>6.5000000000000002E-2</v>
      </c>
      <c r="T201" s="142">
        <f t="shared" si="53"/>
        <v>3.5750000000000002</v>
      </c>
      <c r="AR201" s="143" t="s">
        <v>144</v>
      </c>
      <c r="AT201" s="143" t="s">
        <v>140</v>
      </c>
      <c r="AU201" s="143" t="s">
        <v>80</v>
      </c>
      <c r="AY201" s="13" t="s">
        <v>138</v>
      </c>
      <c r="BE201" s="144">
        <f t="shared" si="54"/>
        <v>0</v>
      </c>
      <c r="BF201" s="144">
        <f t="shared" si="55"/>
        <v>0</v>
      </c>
      <c r="BG201" s="144">
        <f t="shared" si="56"/>
        <v>0</v>
      </c>
      <c r="BH201" s="144">
        <f t="shared" si="57"/>
        <v>0</v>
      </c>
      <c r="BI201" s="144">
        <f t="shared" si="58"/>
        <v>0</v>
      </c>
      <c r="BJ201" s="13" t="s">
        <v>78</v>
      </c>
      <c r="BK201" s="144">
        <f t="shared" si="59"/>
        <v>0</v>
      </c>
      <c r="BL201" s="13" t="s">
        <v>144</v>
      </c>
      <c r="BM201" s="143" t="s">
        <v>339</v>
      </c>
    </row>
    <row r="202" spans="2:65" s="1" customFormat="1" ht="16.5" customHeight="1">
      <c r="B202" s="104"/>
      <c r="C202" s="133" t="s">
        <v>340</v>
      </c>
      <c r="D202" s="133" t="s">
        <v>140</v>
      </c>
      <c r="E202" s="134" t="s">
        <v>341</v>
      </c>
      <c r="F202" s="135" t="s">
        <v>342</v>
      </c>
      <c r="G202" s="136" t="s">
        <v>241</v>
      </c>
      <c r="H202" s="137">
        <v>1</v>
      </c>
      <c r="I202" s="138">
        <v>0</v>
      </c>
      <c r="J202" s="138">
        <f t="shared" si="50"/>
        <v>0</v>
      </c>
      <c r="K202" s="139"/>
      <c r="L202" s="25"/>
      <c r="M202" s="140" t="s">
        <v>1</v>
      </c>
      <c r="N202" s="103" t="s">
        <v>38</v>
      </c>
      <c r="O202" s="141">
        <v>3.468</v>
      </c>
      <c r="P202" s="141">
        <f t="shared" si="51"/>
        <v>3.468</v>
      </c>
      <c r="Q202" s="141">
        <v>4.938E-2</v>
      </c>
      <c r="R202" s="141">
        <f t="shared" si="52"/>
        <v>4.938E-2</v>
      </c>
      <c r="S202" s="141">
        <v>0</v>
      </c>
      <c r="T202" s="142">
        <f t="shared" si="53"/>
        <v>0</v>
      </c>
      <c r="AR202" s="143" t="s">
        <v>144</v>
      </c>
      <c r="AT202" s="143" t="s">
        <v>140</v>
      </c>
      <c r="AU202" s="143" t="s">
        <v>80</v>
      </c>
      <c r="AY202" s="13" t="s">
        <v>138</v>
      </c>
      <c r="BE202" s="144">
        <f t="shared" si="54"/>
        <v>0</v>
      </c>
      <c r="BF202" s="144">
        <f t="shared" si="55"/>
        <v>0</v>
      </c>
      <c r="BG202" s="144">
        <f t="shared" si="56"/>
        <v>0</v>
      </c>
      <c r="BH202" s="144">
        <f t="shared" si="57"/>
        <v>0</v>
      </c>
      <c r="BI202" s="144">
        <f t="shared" si="58"/>
        <v>0</v>
      </c>
      <c r="BJ202" s="13" t="s">
        <v>78</v>
      </c>
      <c r="BK202" s="144">
        <f t="shared" si="59"/>
        <v>0</v>
      </c>
      <c r="BL202" s="13" t="s">
        <v>144</v>
      </c>
      <c r="BM202" s="143" t="s">
        <v>343</v>
      </c>
    </row>
    <row r="203" spans="2:65" s="1" customFormat="1" ht="24.2" customHeight="1">
      <c r="B203" s="104"/>
      <c r="C203" s="133" t="s">
        <v>344</v>
      </c>
      <c r="D203" s="133" t="s">
        <v>140</v>
      </c>
      <c r="E203" s="134" t="s">
        <v>345</v>
      </c>
      <c r="F203" s="135" t="s">
        <v>346</v>
      </c>
      <c r="G203" s="136" t="s">
        <v>152</v>
      </c>
      <c r="H203" s="137">
        <v>31.9</v>
      </c>
      <c r="I203" s="138">
        <v>0</v>
      </c>
      <c r="J203" s="138">
        <f t="shared" si="50"/>
        <v>0</v>
      </c>
      <c r="K203" s="139"/>
      <c r="L203" s="25"/>
      <c r="M203" s="140" t="s">
        <v>1</v>
      </c>
      <c r="N203" s="103" t="s">
        <v>38</v>
      </c>
      <c r="O203" s="141">
        <v>0.3</v>
      </c>
      <c r="P203" s="141">
        <f t="shared" si="51"/>
        <v>9.5699999999999985</v>
      </c>
      <c r="Q203" s="141">
        <v>0</v>
      </c>
      <c r="R203" s="141">
        <f t="shared" si="52"/>
        <v>0</v>
      </c>
      <c r="S203" s="141">
        <v>6.8000000000000005E-2</v>
      </c>
      <c r="T203" s="142">
        <f t="shared" si="53"/>
        <v>2.1692</v>
      </c>
      <c r="AR203" s="143" t="s">
        <v>144</v>
      </c>
      <c r="AT203" s="143" t="s">
        <v>140</v>
      </c>
      <c r="AU203" s="143" t="s">
        <v>80</v>
      </c>
      <c r="AY203" s="13" t="s">
        <v>138</v>
      </c>
      <c r="BE203" s="144">
        <f t="shared" si="54"/>
        <v>0</v>
      </c>
      <c r="BF203" s="144">
        <f t="shared" si="55"/>
        <v>0</v>
      </c>
      <c r="BG203" s="144">
        <f t="shared" si="56"/>
        <v>0</v>
      </c>
      <c r="BH203" s="144">
        <f t="shared" si="57"/>
        <v>0</v>
      </c>
      <c r="BI203" s="144">
        <f t="shared" si="58"/>
        <v>0</v>
      </c>
      <c r="BJ203" s="13" t="s">
        <v>78</v>
      </c>
      <c r="BK203" s="144">
        <f t="shared" si="59"/>
        <v>0</v>
      </c>
      <c r="BL203" s="13" t="s">
        <v>144</v>
      </c>
      <c r="BM203" s="143" t="s">
        <v>347</v>
      </c>
    </row>
    <row r="204" spans="2:65" s="11" customFormat="1" ht="22.9" customHeight="1">
      <c r="B204" s="122"/>
      <c r="D204" s="123" t="s">
        <v>72</v>
      </c>
      <c r="E204" s="131" t="s">
        <v>348</v>
      </c>
      <c r="F204" s="131" t="s">
        <v>349</v>
      </c>
      <c r="J204" s="132">
        <f>SUM(J205:J208)</f>
        <v>0</v>
      </c>
      <c r="L204" s="122"/>
      <c r="M204" s="126"/>
      <c r="P204" s="127">
        <f>SUM(P205:P208)</f>
        <v>312.89028000000008</v>
      </c>
      <c r="R204" s="127">
        <f>SUM(R205:R208)</f>
        <v>0</v>
      </c>
      <c r="T204" s="128">
        <f>SUM(T205:T208)</f>
        <v>0</v>
      </c>
      <c r="AR204" s="123" t="s">
        <v>78</v>
      </c>
      <c r="AT204" s="129" t="s">
        <v>72</v>
      </c>
      <c r="AU204" s="129" t="s">
        <v>78</v>
      </c>
      <c r="AY204" s="123" t="s">
        <v>138</v>
      </c>
      <c r="BK204" s="130">
        <f>SUM(BK205:BK208)</f>
        <v>0</v>
      </c>
    </row>
    <row r="205" spans="2:65" s="1" customFormat="1" ht="33" customHeight="1">
      <c r="B205" s="104"/>
      <c r="C205" s="133" t="s">
        <v>350</v>
      </c>
      <c r="D205" s="133" t="s">
        <v>140</v>
      </c>
      <c r="E205" s="134" t="s">
        <v>351</v>
      </c>
      <c r="F205" s="135" t="s">
        <v>352</v>
      </c>
      <c r="G205" s="136" t="s">
        <v>180</v>
      </c>
      <c r="H205" s="137">
        <v>54.52</v>
      </c>
      <c r="I205" s="138">
        <v>0</v>
      </c>
      <c r="J205" s="138">
        <f>ROUND(I205*H205,2)</f>
        <v>0</v>
      </c>
      <c r="K205" s="139"/>
      <c r="L205" s="25"/>
      <c r="M205" s="140" t="s">
        <v>1</v>
      </c>
      <c r="N205" s="103" t="s">
        <v>38</v>
      </c>
      <c r="O205" s="141">
        <v>5.44</v>
      </c>
      <c r="P205" s="141">
        <f>O205*H205</f>
        <v>296.58880000000005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144</v>
      </c>
      <c r="AT205" s="143" t="s">
        <v>140</v>
      </c>
      <c r="AU205" s="143" t="s">
        <v>80</v>
      </c>
      <c r="AY205" s="13" t="s">
        <v>138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3" t="s">
        <v>78</v>
      </c>
      <c r="BK205" s="144">
        <f>ROUND(I205*H205,2)</f>
        <v>0</v>
      </c>
      <c r="BL205" s="13" t="s">
        <v>144</v>
      </c>
      <c r="BM205" s="143" t="s">
        <v>353</v>
      </c>
    </row>
    <row r="206" spans="2:65" s="1" customFormat="1" ht="24.2" customHeight="1">
      <c r="B206" s="104"/>
      <c r="C206" s="133" t="s">
        <v>354</v>
      </c>
      <c r="D206" s="133" t="s">
        <v>140</v>
      </c>
      <c r="E206" s="134" t="s">
        <v>355</v>
      </c>
      <c r="F206" s="135" t="s">
        <v>356</v>
      </c>
      <c r="G206" s="136" t="s">
        <v>180</v>
      </c>
      <c r="H206" s="137">
        <v>54.52</v>
      </c>
      <c r="I206" s="138">
        <v>0</v>
      </c>
      <c r="J206" s="138">
        <f>ROUND(I206*H206,2)</f>
        <v>0</v>
      </c>
      <c r="K206" s="139"/>
      <c r="L206" s="25"/>
      <c r="M206" s="140" t="s">
        <v>1</v>
      </c>
      <c r="N206" s="103" t="s">
        <v>38</v>
      </c>
      <c r="O206" s="141">
        <v>0.125</v>
      </c>
      <c r="P206" s="141">
        <f>O206*H206</f>
        <v>6.8150000000000004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144</v>
      </c>
      <c r="AT206" s="143" t="s">
        <v>140</v>
      </c>
      <c r="AU206" s="143" t="s">
        <v>80</v>
      </c>
      <c r="AY206" s="13" t="s">
        <v>138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3" t="s">
        <v>78</v>
      </c>
      <c r="BK206" s="144">
        <f>ROUND(I206*H206,2)</f>
        <v>0</v>
      </c>
      <c r="BL206" s="13" t="s">
        <v>144</v>
      </c>
      <c r="BM206" s="143" t="s">
        <v>357</v>
      </c>
    </row>
    <row r="207" spans="2:65" s="1" customFormat="1" ht="24.2" customHeight="1">
      <c r="B207" s="104"/>
      <c r="C207" s="133" t="s">
        <v>358</v>
      </c>
      <c r="D207" s="133" t="s">
        <v>140</v>
      </c>
      <c r="E207" s="134" t="s">
        <v>359</v>
      </c>
      <c r="F207" s="135" t="s">
        <v>360</v>
      </c>
      <c r="G207" s="136" t="s">
        <v>180</v>
      </c>
      <c r="H207" s="137">
        <v>1581.08</v>
      </c>
      <c r="I207" s="138">
        <v>0</v>
      </c>
      <c r="J207" s="138">
        <f>ROUND(I207*H207,2)</f>
        <v>0</v>
      </c>
      <c r="K207" s="139"/>
      <c r="L207" s="25"/>
      <c r="M207" s="140" t="s">
        <v>1</v>
      </c>
      <c r="N207" s="103" t="s">
        <v>38</v>
      </c>
      <c r="O207" s="141">
        <v>6.0000000000000001E-3</v>
      </c>
      <c r="P207" s="141">
        <f>O207*H207</f>
        <v>9.4864800000000002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144</v>
      </c>
      <c r="AT207" s="143" t="s">
        <v>140</v>
      </c>
      <c r="AU207" s="143" t="s">
        <v>80</v>
      </c>
      <c r="AY207" s="13" t="s">
        <v>138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3" t="s">
        <v>78</v>
      </c>
      <c r="BK207" s="144">
        <f>ROUND(I207*H207,2)</f>
        <v>0</v>
      </c>
      <c r="BL207" s="13" t="s">
        <v>144</v>
      </c>
      <c r="BM207" s="143" t="s">
        <v>361</v>
      </c>
    </row>
    <row r="208" spans="2:65" s="1" customFormat="1" ht="44.25" customHeight="1">
      <c r="B208" s="104"/>
      <c r="C208" s="133" t="s">
        <v>362</v>
      </c>
      <c r="D208" s="133" t="s">
        <v>140</v>
      </c>
      <c r="E208" s="134" t="s">
        <v>363</v>
      </c>
      <c r="F208" s="135" t="s">
        <v>364</v>
      </c>
      <c r="G208" s="136" t="s">
        <v>180</v>
      </c>
      <c r="H208" s="137">
        <v>71.995000000000005</v>
      </c>
      <c r="I208" s="138">
        <v>0</v>
      </c>
      <c r="J208" s="138">
        <f>ROUND(I208*H208,2)</f>
        <v>0</v>
      </c>
      <c r="K208" s="139"/>
      <c r="L208" s="25"/>
      <c r="M208" s="140" t="s">
        <v>1</v>
      </c>
      <c r="N208" s="103" t="s">
        <v>38</v>
      </c>
      <c r="O208" s="141">
        <v>0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144</v>
      </c>
      <c r="AT208" s="143" t="s">
        <v>140</v>
      </c>
      <c r="AU208" s="143" t="s">
        <v>80</v>
      </c>
      <c r="AY208" s="13" t="s">
        <v>138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3" t="s">
        <v>78</v>
      </c>
      <c r="BK208" s="144">
        <f>ROUND(I208*H208,2)</f>
        <v>0</v>
      </c>
      <c r="BL208" s="13" t="s">
        <v>144</v>
      </c>
      <c r="BM208" s="143" t="s">
        <v>365</v>
      </c>
    </row>
    <row r="209" spans="2:65" s="11" customFormat="1" ht="22.9" customHeight="1">
      <c r="B209" s="122"/>
      <c r="D209" s="123" t="s">
        <v>72</v>
      </c>
      <c r="E209" s="131" t="s">
        <v>366</v>
      </c>
      <c r="F209" s="131" t="s">
        <v>367</v>
      </c>
      <c r="J209" s="132">
        <f>BK209</f>
        <v>0</v>
      </c>
      <c r="L209" s="122"/>
      <c r="M209" s="126"/>
      <c r="P209" s="127">
        <f>P210</f>
        <v>671.16657800000007</v>
      </c>
      <c r="R209" s="127">
        <f>R210</f>
        <v>0</v>
      </c>
      <c r="T209" s="128">
        <f>T210</f>
        <v>0</v>
      </c>
      <c r="AR209" s="123" t="s">
        <v>78</v>
      </c>
      <c r="AT209" s="129" t="s">
        <v>72</v>
      </c>
      <c r="AU209" s="129" t="s">
        <v>78</v>
      </c>
      <c r="AY209" s="123" t="s">
        <v>138</v>
      </c>
      <c r="BK209" s="130">
        <f>BK210</f>
        <v>0</v>
      </c>
    </row>
    <row r="210" spans="2:65" s="1" customFormat="1" ht="24.2" customHeight="1">
      <c r="B210" s="104"/>
      <c r="C210" s="133" t="s">
        <v>368</v>
      </c>
      <c r="D210" s="133" t="s">
        <v>140</v>
      </c>
      <c r="E210" s="134" t="s">
        <v>369</v>
      </c>
      <c r="F210" s="135" t="s">
        <v>370</v>
      </c>
      <c r="G210" s="136" t="s">
        <v>180</v>
      </c>
      <c r="H210" s="137">
        <v>217.982</v>
      </c>
      <c r="I210" s="138">
        <v>0</v>
      </c>
      <c r="J210" s="138">
        <f>ROUND(I210*H210,2)</f>
        <v>0</v>
      </c>
      <c r="K210" s="139"/>
      <c r="L210" s="25"/>
      <c r="M210" s="140" t="s">
        <v>1</v>
      </c>
      <c r="N210" s="103" t="s">
        <v>38</v>
      </c>
      <c r="O210" s="141">
        <v>3.0790000000000002</v>
      </c>
      <c r="P210" s="141">
        <f>O210*H210</f>
        <v>671.16657800000007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144</v>
      </c>
      <c r="AT210" s="143" t="s">
        <v>140</v>
      </c>
      <c r="AU210" s="143" t="s">
        <v>80</v>
      </c>
      <c r="AY210" s="13" t="s">
        <v>138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3" t="s">
        <v>78</v>
      </c>
      <c r="BK210" s="144">
        <f>ROUND(I210*H210,2)</f>
        <v>0</v>
      </c>
      <c r="BL210" s="13" t="s">
        <v>144</v>
      </c>
      <c r="BM210" s="143" t="s">
        <v>371</v>
      </c>
    </row>
    <row r="211" spans="2:65" s="11" customFormat="1" ht="25.9" customHeight="1">
      <c r="B211" s="122"/>
      <c r="D211" s="123" t="s">
        <v>72</v>
      </c>
      <c r="E211" s="124" t="s">
        <v>372</v>
      </c>
      <c r="F211" s="124" t="s">
        <v>373</v>
      </c>
      <c r="J211" s="125">
        <f>BK211</f>
        <v>0</v>
      </c>
      <c r="L211" s="122"/>
      <c r="M211" s="126"/>
      <c r="P211" s="127">
        <f>P212+P215+P226+P230+P236+P239+P243+P254+P257+P265+P268+P270</f>
        <v>396.63049999999998</v>
      </c>
      <c r="R211" s="127">
        <f>R212+R215+R226+R230+R236+R239+R243+R254+R257+R265+R268+R270</f>
        <v>3.3528085600000002</v>
      </c>
      <c r="T211" s="128">
        <f>T212+T215+T226+T230+T236+T239+T243+T254+T257+T265+T268+T270</f>
        <v>6.4462449999999993</v>
      </c>
      <c r="AR211" s="123" t="s">
        <v>80</v>
      </c>
      <c r="AT211" s="129" t="s">
        <v>72</v>
      </c>
      <c r="AU211" s="129" t="s">
        <v>73</v>
      </c>
      <c r="AY211" s="123" t="s">
        <v>138</v>
      </c>
      <c r="BK211" s="130">
        <f>BK212+BK215+BK226+BK230+BK236+BK239+BK243+BK254+BK257+BK265+BK268+BK270</f>
        <v>0</v>
      </c>
    </row>
    <row r="212" spans="2:65" s="11" customFormat="1" ht="22.9" customHeight="1">
      <c r="B212" s="122"/>
      <c r="D212" s="123" t="s">
        <v>72</v>
      </c>
      <c r="E212" s="131" t="s">
        <v>374</v>
      </c>
      <c r="F212" s="131" t="s">
        <v>375</v>
      </c>
      <c r="J212" s="132">
        <f>BK212</f>
        <v>0</v>
      </c>
      <c r="L212" s="122"/>
      <c r="M212" s="126"/>
      <c r="P212" s="127">
        <f>SUM(P213:P214)</f>
        <v>16.263999999999999</v>
      </c>
      <c r="R212" s="127">
        <f>SUM(R213:R214)</f>
        <v>0.34239999999999998</v>
      </c>
      <c r="T212" s="128">
        <f>SUM(T213:T214)</f>
        <v>0</v>
      </c>
      <c r="AR212" s="123" t="s">
        <v>80</v>
      </c>
      <c r="AT212" s="129" t="s">
        <v>72</v>
      </c>
      <c r="AU212" s="129" t="s">
        <v>78</v>
      </c>
      <c r="AY212" s="123" t="s">
        <v>138</v>
      </c>
      <c r="BK212" s="130">
        <f>SUM(BK213:BK214)</f>
        <v>0</v>
      </c>
    </row>
    <row r="213" spans="2:65" s="1" customFormat="1" ht="24.2" customHeight="1">
      <c r="B213" s="104"/>
      <c r="C213" s="133" t="s">
        <v>376</v>
      </c>
      <c r="D213" s="133" t="s">
        <v>140</v>
      </c>
      <c r="E213" s="134" t="s">
        <v>377</v>
      </c>
      <c r="F213" s="135" t="s">
        <v>378</v>
      </c>
      <c r="G213" s="136" t="s">
        <v>152</v>
      </c>
      <c r="H213" s="137">
        <v>85.6</v>
      </c>
      <c r="I213" s="138">
        <v>0</v>
      </c>
      <c r="J213" s="138">
        <f>ROUND(I213*H213,2)</f>
        <v>0</v>
      </c>
      <c r="K213" s="139"/>
      <c r="L213" s="25"/>
      <c r="M213" s="140" t="s">
        <v>1</v>
      </c>
      <c r="N213" s="103" t="s">
        <v>38</v>
      </c>
      <c r="O213" s="141">
        <v>0.19</v>
      </c>
      <c r="P213" s="141">
        <f>O213*H213</f>
        <v>16.263999999999999</v>
      </c>
      <c r="Q213" s="141">
        <v>4.0000000000000001E-3</v>
      </c>
      <c r="R213" s="141">
        <f>Q213*H213</f>
        <v>0.34239999999999998</v>
      </c>
      <c r="S213" s="141">
        <v>0</v>
      </c>
      <c r="T213" s="142">
        <f>S213*H213</f>
        <v>0</v>
      </c>
      <c r="AR213" s="143" t="s">
        <v>202</v>
      </c>
      <c r="AT213" s="143" t="s">
        <v>140</v>
      </c>
      <c r="AU213" s="143" t="s">
        <v>80</v>
      </c>
      <c r="AY213" s="13" t="s">
        <v>138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3" t="s">
        <v>78</v>
      </c>
      <c r="BK213" s="144">
        <f>ROUND(I213*H213,2)</f>
        <v>0</v>
      </c>
      <c r="BL213" s="13" t="s">
        <v>202</v>
      </c>
      <c r="BM213" s="143" t="s">
        <v>379</v>
      </c>
    </row>
    <row r="214" spans="2:65" s="1" customFormat="1" ht="24.2" customHeight="1">
      <c r="B214" s="104"/>
      <c r="C214" s="133" t="s">
        <v>380</v>
      </c>
      <c r="D214" s="133" t="s">
        <v>140</v>
      </c>
      <c r="E214" s="134" t="s">
        <v>381</v>
      </c>
      <c r="F214" s="135" t="s">
        <v>382</v>
      </c>
      <c r="G214" s="136" t="s">
        <v>383</v>
      </c>
      <c r="H214" s="137">
        <v>353.52800000000002</v>
      </c>
      <c r="I214" s="138">
        <v>0</v>
      </c>
      <c r="J214" s="138">
        <f>ROUND(I214*H214,2)</f>
        <v>0</v>
      </c>
      <c r="K214" s="139"/>
      <c r="L214" s="25"/>
      <c r="M214" s="140" t="s">
        <v>1</v>
      </c>
      <c r="N214" s="103" t="s">
        <v>38</v>
      </c>
      <c r="O214" s="141">
        <v>0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202</v>
      </c>
      <c r="AT214" s="143" t="s">
        <v>140</v>
      </c>
      <c r="AU214" s="143" t="s">
        <v>80</v>
      </c>
      <c r="AY214" s="13" t="s">
        <v>138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3" t="s">
        <v>78</v>
      </c>
      <c r="BK214" s="144">
        <f>ROUND(I214*H214,2)</f>
        <v>0</v>
      </c>
      <c r="BL214" s="13" t="s">
        <v>202</v>
      </c>
      <c r="BM214" s="143" t="s">
        <v>384</v>
      </c>
    </row>
    <row r="215" spans="2:65" s="11" customFormat="1" ht="22.9" customHeight="1">
      <c r="B215" s="122"/>
      <c r="D215" s="123" t="s">
        <v>72</v>
      </c>
      <c r="E215" s="131" t="s">
        <v>385</v>
      </c>
      <c r="F215" s="131" t="s">
        <v>386</v>
      </c>
      <c r="J215" s="132">
        <f>BK215</f>
        <v>0</v>
      </c>
      <c r="L215" s="122"/>
      <c r="M215" s="126"/>
      <c r="P215" s="127">
        <f>SUM(P216:P225)</f>
        <v>10.1235</v>
      </c>
      <c r="R215" s="127">
        <f>SUM(R216:R225)</f>
        <v>0.16260289999999999</v>
      </c>
      <c r="T215" s="128">
        <f>SUM(T216:T225)</f>
        <v>0</v>
      </c>
      <c r="AR215" s="123" t="s">
        <v>80</v>
      </c>
      <c r="AT215" s="129" t="s">
        <v>72</v>
      </c>
      <c r="AU215" s="129" t="s">
        <v>78</v>
      </c>
      <c r="AY215" s="123" t="s">
        <v>138</v>
      </c>
      <c r="BK215" s="130">
        <f>SUM(BK216:BK225)</f>
        <v>0</v>
      </c>
    </row>
    <row r="216" spans="2:65" s="1" customFormat="1" ht="24.2" customHeight="1">
      <c r="B216" s="104"/>
      <c r="C216" s="133" t="s">
        <v>387</v>
      </c>
      <c r="D216" s="133" t="s">
        <v>140</v>
      </c>
      <c r="E216" s="134" t="s">
        <v>388</v>
      </c>
      <c r="F216" s="135" t="s">
        <v>389</v>
      </c>
      <c r="G216" s="136" t="s">
        <v>152</v>
      </c>
      <c r="H216" s="137">
        <v>14.1</v>
      </c>
      <c r="I216" s="138">
        <v>0</v>
      </c>
      <c r="J216" s="138">
        <f t="shared" ref="J216:J225" si="60">ROUND(I216*H216,2)</f>
        <v>0</v>
      </c>
      <c r="K216" s="139"/>
      <c r="L216" s="25"/>
      <c r="M216" s="140" t="s">
        <v>1</v>
      </c>
      <c r="N216" s="103" t="s">
        <v>38</v>
      </c>
      <c r="O216" s="141">
        <v>2.9000000000000001E-2</v>
      </c>
      <c r="P216" s="141">
        <f t="shared" ref="P216:P225" si="61">O216*H216</f>
        <v>0.40889999999999999</v>
      </c>
      <c r="Q216" s="141">
        <v>0</v>
      </c>
      <c r="R216" s="141">
        <f t="shared" ref="R216:R225" si="62">Q216*H216</f>
        <v>0</v>
      </c>
      <c r="S216" s="141">
        <v>0</v>
      </c>
      <c r="T216" s="142">
        <f t="shared" ref="T216:T225" si="63">S216*H216</f>
        <v>0</v>
      </c>
      <c r="AR216" s="143" t="s">
        <v>202</v>
      </c>
      <c r="AT216" s="143" t="s">
        <v>140</v>
      </c>
      <c r="AU216" s="143" t="s">
        <v>80</v>
      </c>
      <c r="AY216" s="13" t="s">
        <v>138</v>
      </c>
      <c r="BE216" s="144">
        <f t="shared" ref="BE216:BE225" si="64">IF(N216="základní",J216,0)</f>
        <v>0</v>
      </c>
      <c r="BF216" s="144">
        <f t="shared" ref="BF216:BF225" si="65">IF(N216="snížená",J216,0)</f>
        <v>0</v>
      </c>
      <c r="BG216" s="144">
        <f t="shared" ref="BG216:BG225" si="66">IF(N216="zákl. přenesená",J216,0)</f>
        <v>0</v>
      </c>
      <c r="BH216" s="144">
        <f t="shared" ref="BH216:BH225" si="67">IF(N216="sníž. přenesená",J216,0)</f>
        <v>0</v>
      </c>
      <c r="BI216" s="144">
        <f t="shared" ref="BI216:BI225" si="68">IF(N216="nulová",J216,0)</f>
        <v>0</v>
      </c>
      <c r="BJ216" s="13" t="s">
        <v>78</v>
      </c>
      <c r="BK216" s="144">
        <f t="shared" ref="BK216:BK225" si="69">ROUND(I216*H216,2)</f>
        <v>0</v>
      </c>
      <c r="BL216" s="13" t="s">
        <v>202</v>
      </c>
      <c r="BM216" s="143" t="s">
        <v>390</v>
      </c>
    </row>
    <row r="217" spans="2:65" s="1" customFormat="1" ht="16.5" customHeight="1">
      <c r="B217" s="104"/>
      <c r="C217" s="145" t="s">
        <v>391</v>
      </c>
      <c r="D217" s="145" t="s">
        <v>392</v>
      </c>
      <c r="E217" s="146" t="s">
        <v>393</v>
      </c>
      <c r="F217" s="147" t="s">
        <v>394</v>
      </c>
      <c r="G217" s="148" t="s">
        <v>180</v>
      </c>
      <c r="H217" s="149">
        <v>5.0000000000000001E-3</v>
      </c>
      <c r="I217" s="150">
        <v>0</v>
      </c>
      <c r="J217" s="150">
        <f t="shared" si="60"/>
        <v>0</v>
      </c>
      <c r="K217" s="151"/>
      <c r="L217" s="152"/>
      <c r="M217" s="153" t="s">
        <v>1</v>
      </c>
      <c r="N217" s="154" t="s">
        <v>38</v>
      </c>
      <c r="O217" s="141">
        <v>0</v>
      </c>
      <c r="P217" s="141">
        <f t="shared" si="61"/>
        <v>0</v>
      </c>
      <c r="Q217" s="141">
        <v>1</v>
      </c>
      <c r="R217" s="141">
        <f t="shared" si="62"/>
        <v>5.0000000000000001E-3</v>
      </c>
      <c r="S217" s="141">
        <v>0</v>
      </c>
      <c r="T217" s="142">
        <f t="shared" si="63"/>
        <v>0</v>
      </c>
      <c r="AR217" s="143" t="s">
        <v>268</v>
      </c>
      <c r="AT217" s="143" t="s">
        <v>392</v>
      </c>
      <c r="AU217" s="143" t="s">
        <v>80</v>
      </c>
      <c r="AY217" s="13" t="s">
        <v>138</v>
      </c>
      <c r="BE217" s="144">
        <f t="shared" si="64"/>
        <v>0</v>
      </c>
      <c r="BF217" s="144">
        <f t="shared" si="65"/>
        <v>0</v>
      </c>
      <c r="BG217" s="144">
        <f t="shared" si="66"/>
        <v>0</v>
      </c>
      <c r="BH217" s="144">
        <f t="shared" si="67"/>
        <v>0</v>
      </c>
      <c r="BI217" s="144">
        <f t="shared" si="68"/>
        <v>0</v>
      </c>
      <c r="BJ217" s="13" t="s">
        <v>78</v>
      </c>
      <c r="BK217" s="144">
        <f t="shared" si="69"/>
        <v>0</v>
      </c>
      <c r="BL217" s="13" t="s">
        <v>202</v>
      </c>
      <c r="BM217" s="143" t="s">
        <v>395</v>
      </c>
    </row>
    <row r="218" spans="2:65" s="1" customFormat="1" ht="24.2" customHeight="1">
      <c r="B218" s="104"/>
      <c r="C218" s="133" t="s">
        <v>396</v>
      </c>
      <c r="D218" s="133" t="s">
        <v>140</v>
      </c>
      <c r="E218" s="134" t="s">
        <v>397</v>
      </c>
      <c r="F218" s="135" t="s">
        <v>398</v>
      </c>
      <c r="G218" s="136" t="s">
        <v>152</v>
      </c>
      <c r="H218" s="137">
        <v>14.1</v>
      </c>
      <c r="I218" s="138">
        <v>0</v>
      </c>
      <c r="J218" s="138">
        <f t="shared" si="60"/>
        <v>0</v>
      </c>
      <c r="K218" s="139"/>
      <c r="L218" s="25"/>
      <c r="M218" s="140" t="s">
        <v>1</v>
      </c>
      <c r="N218" s="103" t="s">
        <v>38</v>
      </c>
      <c r="O218" s="141">
        <v>0.17899999999999999</v>
      </c>
      <c r="P218" s="141">
        <f t="shared" si="61"/>
        <v>2.5238999999999998</v>
      </c>
      <c r="Q218" s="141">
        <v>8.8000000000000003E-4</v>
      </c>
      <c r="R218" s="141">
        <f t="shared" si="62"/>
        <v>1.2408000000000001E-2</v>
      </c>
      <c r="S218" s="141">
        <v>0</v>
      </c>
      <c r="T218" s="142">
        <f t="shared" si="63"/>
        <v>0</v>
      </c>
      <c r="AR218" s="143" t="s">
        <v>202</v>
      </c>
      <c r="AT218" s="143" t="s">
        <v>140</v>
      </c>
      <c r="AU218" s="143" t="s">
        <v>80</v>
      </c>
      <c r="AY218" s="13" t="s">
        <v>138</v>
      </c>
      <c r="BE218" s="144">
        <f t="shared" si="64"/>
        <v>0</v>
      </c>
      <c r="BF218" s="144">
        <f t="shared" si="65"/>
        <v>0</v>
      </c>
      <c r="BG218" s="144">
        <f t="shared" si="66"/>
        <v>0</v>
      </c>
      <c r="BH218" s="144">
        <f t="shared" si="67"/>
        <v>0</v>
      </c>
      <c r="BI218" s="144">
        <f t="shared" si="68"/>
        <v>0</v>
      </c>
      <c r="BJ218" s="13" t="s">
        <v>78</v>
      </c>
      <c r="BK218" s="144">
        <f t="shared" si="69"/>
        <v>0</v>
      </c>
      <c r="BL218" s="13" t="s">
        <v>202</v>
      </c>
      <c r="BM218" s="143" t="s">
        <v>399</v>
      </c>
    </row>
    <row r="219" spans="2:65" s="1" customFormat="1" ht="21.75" customHeight="1">
      <c r="B219" s="104"/>
      <c r="C219" s="145" t="s">
        <v>400</v>
      </c>
      <c r="D219" s="145" t="s">
        <v>392</v>
      </c>
      <c r="E219" s="146" t="s">
        <v>401</v>
      </c>
      <c r="F219" s="147" t="s">
        <v>402</v>
      </c>
      <c r="G219" s="148" t="s">
        <v>152</v>
      </c>
      <c r="H219" s="149">
        <v>16.434000000000001</v>
      </c>
      <c r="I219" s="150">
        <v>0</v>
      </c>
      <c r="J219" s="150">
        <f t="shared" si="60"/>
        <v>0</v>
      </c>
      <c r="K219" s="151"/>
      <c r="L219" s="152"/>
      <c r="M219" s="153" t="s">
        <v>1</v>
      </c>
      <c r="N219" s="154" t="s">
        <v>38</v>
      </c>
      <c r="O219" s="141">
        <v>0</v>
      </c>
      <c r="P219" s="141">
        <f t="shared" si="61"/>
        <v>0</v>
      </c>
      <c r="Q219" s="141">
        <v>5.3E-3</v>
      </c>
      <c r="R219" s="141">
        <f t="shared" si="62"/>
        <v>8.7100200000000003E-2</v>
      </c>
      <c r="S219" s="141">
        <v>0</v>
      </c>
      <c r="T219" s="142">
        <f t="shared" si="63"/>
        <v>0</v>
      </c>
      <c r="AR219" s="143" t="s">
        <v>268</v>
      </c>
      <c r="AT219" s="143" t="s">
        <v>392</v>
      </c>
      <c r="AU219" s="143" t="s">
        <v>80</v>
      </c>
      <c r="AY219" s="13" t="s">
        <v>138</v>
      </c>
      <c r="BE219" s="144">
        <f t="shared" si="64"/>
        <v>0</v>
      </c>
      <c r="BF219" s="144">
        <f t="shared" si="65"/>
        <v>0</v>
      </c>
      <c r="BG219" s="144">
        <f t="shared" si="66"/>
        <v>0</v>
      </c>
      <c r="BH219" s="144">
        <f t="shared" si="67"/>
        <v>0</v>
      </c>
      <c r="BI219" s="144">
        <f t="shared" si="68"/>
        <v>0</v>
      </c>
      <c r="BJ219" s="13" t="s">
        <v>78</v>
      </c>
      <c r="BK219" s="144">
        <f t="shared" si="69"/>
        <v>0</v>
      </c>
      <c r="BL219" s="13" t="s">
        <v>202</v>
      </c>
      <c r="BM219" s="143" t="s">
        <v>403</v>
      </c>
    </row>
    <row r="220" spans="2:65" s="1" customFormat="1" ht="24.2" customHeight="1">
      <c r="B220" s="104"/>
      <c r="C220" s="133" t="s">
        <v>404</v>
      </c>
      <c r="D220" s="133" t="s">
        <v>140</v>
      </c>
      <c r="E220" s="134" t="s">
        <v>405</v>
      </c>
      <c r="F220" s="135" t="s">
        <v>406</v>
      </c>
      <c r="G220" s="136" t="s">
        <v>152</v>
      </c>
      <c r="H220" s="137">
        <v>14.1</v>
      </c>
      <c r="I220" s="138">
        <v>0</v>
      </c>
      <c r="J220" s="138">
        <f t="shared" si="60"/>
        <v>0</v>
      </c>
      <c r="K220" s="139"/>
      <c r="L220" s="25"/>
      <c r="M220" s="140" t="s">
        <v>1</v>
      </c>
      <c r="N220" s="103" t="s">
        <v>38</v>
      </c>
      <c r="O220" s="141">
        <v>0.317</v>
      </c>
      <c r="P220" s="141">
        <f t="shared" si="61"/>
        <v>4.4696999999999996</v>
      </c>
      <c r="Q220" s="141">
        <v>3.0000000000000001E-5</v>
      </c>
      <c r="R220" s="141">
        <f t="shared" si="62"/>
        <v>4.2299999999999998E-4</v>
      </c>
      <c r="S220" s="141">
        <v>0</v>
      </c>
      <c r="T220" s="142">
        <f t="shared" si="63"/>
        <v>0</v>
      </c>
      <c r="AR220" s="143" t="s">
        <v>202</v>
      </c>
      <c r="AT220" s="143" t="s">
        <v>140</v>
      </c>
      <c r="AU220" s="143" t="s">
        <v>80</v>
      </c>
      <c r="AY220" s="13" t="s">
        <v>138</v>
      </c>
      <c r="BE220" s="144">
        <f t="shared" si="64"/>
        <v>0</v>
      </c>
      <c r="BF220" s="144">
        <f t="shared" si="65"/>
        <v>0</v>
      </c>
      <c r="BG220" s="144">
        <f t="shared" si="66"/>
        <v>0</v>
      </c>
      <c r="BH220" s="144">
        <f t="shared" si="67"/>
        <v>0</v>
      </c>
      <c r="BI220" s="144">
        <f t="shared" si="68"/>
        <v>0</v>
      </c>
      <c r="BJ220" s="13" t="s">
        <v>78</v>
      </c>
      <c r="BK220" s="144">
        <f t="shared" si="69"/>
        <v>0</v>
      </c>
      <c r="BL220" s="13" t="s">
        <v>202</v>
      </c>
      <c r="BM220" s="143" t="s">
        <v>407</v>
      </c>
    </row>
    <row r="221" spans="2:65" s="1" customFormat="1" ht="16.5" customHeight="1">
      <c r="B221" s="104"/>
      <c r="C221" s="145" t="s">
        <v>408</v>
      </c>
      <c r="D221" s="145" t="s">
        <v>392</v>
      </c>
      <c r="E221" s="146" t="s">
        <v>409</v>
      </c>
      <c r="F221" s="147" t="s">
        <v>410</v>
      </c>
      <c r="G221" s="148" t="s">
        <v>152</v>
      </c>
      <c r="H221" s="149">
        <v>16.434000000000001</v>
      </c>
      <c r="I221" s="150">
        <v>0</v>
      </c>
      <c r="J221" s="150">
        <f t="shared" si="60"/>
        <v>0</v>
      </c>
      <c r="K221" s="151"/>
      <c r="L221" s="152"/>
      <c r="M221" s="153" t="s">
        <v>1</v>
      </c>
      <c r="N221" s="154" t="s">
        <v>38</v>
      </c>
      <c r="O221" s="141">
        <v>0</v>
      </c>
      <c r="P221" s="141">
        <f t="shared" si="61"/>
        <v>0</v>
      </c>
      <c r="Q221" s="141">
        <v>2.0999999999999999E-3</v>
      </c>
      <c r="R221" s="141">
        <f t="shared" si="62"/>
        <v>3.4511399999999998E-2</v>
      </c>
      <c r="S221" s="141">
        <v>0</v>
      </c>
      <c r="T221" s="142">
        <f t="shared" si="63"/>
        <v>0</v>
      </c>
      <c r="AR221" s="143" t="s">
        <v>268</v>
      </c>
      <c r="AT221" s="143" t="s">
        <v>392</v>
      </c>
      <c r="AU221" s="143" t="s">
        <v>80</v>
      </c>
      <c r="AY221" s="13" t="s">
        <v>138</v>
      </c>
      <c r="BE221" s="144">
        <f t="shared" si="64"/>
        <v>0</v>
      </c>
      <c r="BF221" s="144">
        <f t="shared" si="65"/>
        <v>0</v>
      </c>
      <c r="BG221" s="144">
        <f t="shared" si="66"/>
        <v>0</v>
      </c>
      <c r="BH221" s="144">
        <f t="shared" si="67"/>
        <v>0</v>
      </c>
      <c r="BI221" s="144">
        <f t="shared" si="68"/>
        <v>0</v>
      </c>
      <c r="BJ221" s="13" t="s">
        <v>78</v>
      </c>
      <c r="BK221" s="144">
        <f t="shared" si="69"/>
        <v>0</v>
      </c>
      <c r="BL221" s="13" t="s">
        <v>202</v>
      </c>
      <c r="BM221" s="143" t="s">
        <v>411</v>
      </c>
    </row>
    <row r="222" spans="2:65" s="1" customFormat="1" ht="37.9" customHeight="1">
      <c r="B222" s="104"/>
      <c r="C222" s="133" t="s">
        <v>412</v>
      </c>
      <c r="D222" s="133" t="s">
        <v>140</v>
      </c>
      <c r="E222" s="134" t="s">
        <v>413</v>
      </c>
      <c r="F222" s="135" t="s">
        <v>414</v>
      </c>
      <c r="G222" s="136" t="s">
        <v>338</v>
      </c>
      <c r="H222" s="137">
        <v>12.1</v>
      </c>
      <c r="I222" s="138">
        <v>0</v>
      </c>
      <c r="J222" s="138">
        <f t="shared" si="60"/>
        <v>0</v>
      </c>
      <c r="K222" s="139"/>
      <c r="L222" s="25"/>
      <c r="M222" s="140" t="s">
        <v>1</v>
      </c>
      <c r="N222" s="103" t="s">
        <v>38</v>
      </c>
      <c r="O222" s="141">
        <v>0.12</v>
      </c>
      <c r="P222" s="141">
        <f t="shared" si="61"/>
        <v>1.452</v>
      </c>
      <c r="Q222" s="141">
        <v>1.5E-3</v>
      </c>
      <c r="R222" s="141">
        <f t="shared" si="62"/>
        <v>1.8149999999999999E-2</v>
      </c>
      <c r="S222" s="141">
        <v>0</v>
      </c>
      <c r="T222" s="142">
        <f t="shared" si="63"/>
        <v>0</v>
      </c>
      <c r="AR222" s="143" t="s">
        <v>202</v>
      </c>
      <c r="AT222" s="143" t="s">
        <v>140</v>
      </c>
      <c r="AU222" s="143" t="s">
        <v>80</v>
      </c>
      <c r="AY222" s="13" t="s">
        <v>138</v>
      </c>
      <c r="BE222" s="144">
        <f t="shared" si="64"/>
        <v>0</v>
      </c>
      <c r="BF222" s="144">
        <f t="shared" si="65"/>
        <v>0</v>
      </c>
      <c r="BG222" s="144">
        <f t="shared" si="66"/>
        <v>0</v>
      </c>
      <c r="BH222" s="144">
        <f t="shared" si="67"/>
        <v>0</v>
      </c>
      <c r="BI222" s="144">
        <f t="shared" si="68"/>
        <v>0</v>
      </c>
      <c r="BJ222" s="13" t="s">
        <v>78</v>
      </c>
      <c r="BK222" s="144">
        <f t="shared" si="69"/>
        <v>0</v>
      </c>
      <c r="BL222" s="13" t="s">
        <v>202</v>
      </c>
      <c r="BM222" s="143" t="s">
        <v>415</v>
      </c>
    </row>
    <row r="223" spans="2:65" s="1" customFormat="1" ht="16.5" customHeight="1">
      <c r="B223" s="104"/>
      <c r="C223" s="133" t="s">
        <v>416</v>
      </c>
      <c r="D223" s="133" t="s">
        <v>140</v>
      </c>
      <c r="E223" s="134" t="s">
        <v>417</v>
      </c>
      <c r="F223" s="135" t="s">
        <v>418</v>
      </c>
      <c r="G223" s="136" t="s">
        <v>152</v>
      </c>
      <c r="H223" s="137">
        <v>14.1</v>
      </c>
      <c r="I223" s="138">
        <v>0</v>
      </c>
      <c r="J223" s="138">
        <f t="shared" si="60"/>
        <v>0</v>
      </c>
      <c r="K223" s="139"/>
      <c r="L223" s="25"/>
      <c r="M223" s="140" t="s">
        <v>1</v>
      </c>
      <c r="N223" s="103" t="s">
        <v>38</v>
      </c>
      <c r="O223" s="141">
        <v>0.09</v>
      </c>
      <c r="P223" s="141">
        <f t="shared" si="61"/>
        <v>1.2689999999999999</v>
      </c>
      <c r="Q223" s="141">
        <v>0</v>
      </c>
      <c r="R223" s="141">
        <f t="shared" si="62"/>
        <v>0</v>
      </c>
      <c r="S223" s="141">
        <v>0</v>
      </c>
      <c r="T223" s="142">
        <f t="shared" si="63"/>
        <v>0</v>
      </c>
      <c r="AR223" s="143" t="s">
        <v>202</v>
      </c>
      <c r="AT223" s="143" t="s">
        <v>140</v>
      </c>
      <c r="AU223" s="143" t="s">
        <v>80</v>
      </c>
      <c r="AY223" s="13" t="s">
        <v>138</v>
      </c>
      <c r="BE223" s="144">
        <f t="shared" si="64"/>
        <v>0</v>
      </c>
      <c r="BF223" s="144">
        <f t="shared" si="65"/>
        <v>0</v>
      </c>
      <c r="BG223" s="144">
        <f t="shared" si="66"/>
        <v>0</v>
      </c>
      <c r="BH223" s="144">
        <f t="shared" si="67"/>
        <v>0</v>
      </c>
      <c r="BI223" s="144">
        <f t="shared" si="68"/>
        <v>0</v>
      </c>
      <c r="BJ223" s="13" t="s">
        <v>78</v>
      </c>
      <c r="BK223" s="144">
        <f t="shared" si="69"/>
        <v>0</v>
      </c>
      <c r="BL223" s="13" t="s">
        <v>202</v>
      </c>
      <c r="BM223" s="143" t="s">
        <v>419</v>
      </c>
    </row>
    <row r="224" spans="2:65" s="1" customFormat="1" ht="21.75" customHeight="1">
      <c r="B224" s="104"/>
      <c r="C224" s="145" t="s">
        <v>420</v>
      </c>
      <c r="D224" s="145" t="s">
        <v>392</v>
      </c>
      <c r="E224" s="146" t="s">
        <v>421</v>
      </c>
      <c r="F224" s="147" t="s">
        <v>422</v>
      </c>
      <c r="G224" s="148" t="s">
        <v>152</v>
      </c>
      <c r="H224" s="149">
        <v>16.701000000000001</v>
      </c>
      <c r="I224" s="150">
        <v>0</v>
      </c>
      <c r="J224" s="150">
        <f t="shared" si="60"/>
        <v>0</v>
      </c>
      <c r="K224" s="151"/>
      <c r="L224" s="152"/>
      <c r="M224" s="153" t="s">
        <v>1</v>
      </c>
      <c r="N224" s="154" t="s">
        <v>38</v>
      </c>
      <c r="O224" s="141">
        <v>0</v>
      </c>
      <c r="P224" s="141">
        <f t="shared" si="61"/>
        <v>0</v>
      </c>
      <c r="Q224" s="141">
        <v>2.9999999999999997E-4</v>
      </c>
      <c r="R224" s="141">
        <f t="shared" si="62"/>
        <v>5.0102999999999996E-3</v>
      </c>
      <c r="S224" s="141">
        <v>0</v>
      </c>
      <c r="T224" s="142">
        <f t="shared" si="63"/>
        <v>0</v>
      </c>
      <c r="AR224" s="143" t="s">
        <v>268</v>
      </c>
      <c r="AT224" s="143" t="s">
        <v>392</v>
      </c>
      <c r="AU224" s="143" t="s">
        <v>80</v>
      </c>
      <c r="AY224" s="13" t="s">
        <v>138</v>
      </c>
      <c r="BE224" s="144">
        <f t="shared" si="64"/>
        <v>0</v>
      </c>
      <c r="BF224" s="144">
        <f t="shared" si="65"/>
        <v>0</v>
      </c>
      <c r="BG224" s="144">
        <f t="shared" si="66"/>
        <v>0</v>
      </c>
      <c r="BH224" s="144">
        <f t="shared" si="67"/>
        <v>0</v>
      </c>
      <c r="BI224" s="144">
        <f t="shared" si="68"/>
        <v>0</v>
      </c>
      <c r="BJ224" s="13" t="s">
        <v>78</v>
      </c>
      <c r="BK224" s="144">
        <f t="shared" si="69"/>
        <v>0</v>
      </c>
      <c r="BL224" s="13" t="s">
        <v>202</v>
      </c>
      <c r="BM224" s="143" t="s">
        <v>423</v>
      </c>
    </row>
    <row r="225" spans="2:65" s="1" customFormat="1" ht="24.2" customHeight="1">
      <c r="B225" s="104"/>
      <c r="C225" s="133" t="s">
        <v>424</v>
      </c>
      <c r="D225" s="133" t="s">
        <v>140</v>
      </c>
      <c r="E225" s="134" t="s">
        <v>425</v>
      </c>
      <c r="F225" s="135" t="s">
        <v>426</v>
      </c>
      <c r="G225" s="136" t="s">
        <v>383</v>
      </c>
      <c r="H225" s="137">
        <v>230.148</v>
      </c>
      <c r="I225" s="138">
        <v>0</v>
      </c>
      <c r="J225" s="138">
        <f t="shared" si="60"/>
        <v>0</v>
      </c>
      <c r="K225" s="139"/>
      <c r="L225" s="25"/>
      <c r="M225" s="140" t="s">
        <v>1</v>
      </c>
      <c r="N225" s="103" t="s">
        <v>38</v>
      </c>
      <c r="O225" s="141">
        <v>0</v>
      </c>
      <c r="P225" s="141">
        <f t="shared" si="61"/>
        <v>0</v>
      </c>
      <c r="Q225" s="141">
        <v>0</v>
      </c>
      <c r="R225" s="141">
        <f t="shared" si="62"/>
        <v>0</v>
      </c>
      <c r="S225" s="141">
        <v>0</v>
      </c>
      <c r="T225" s="142">
        <f t="shared" si="63"/>
        <v>0</v>
      </c>
      <c r="AR225" s="143" t="s">
        <v>202</v>
      </c>
      <c r="AT225" s="143" t="s">
        <v>140</v>
      </c>
      <c r="AU225" s="143" t="s">
        <v>80</v>
      </c>
      <c r="AY225" s="13" t="s">
        <v>138</v>
      </c>
      <c r="BE225" s="144">
        <f t="shared" si="64"/>
        <v>0</v>
      </c>
      <c r="BF225" s="144">
        <f t="shared" si="65"/>
        <v>0</v>
      </c>
      <c r="BG225" s="144">
        <f t="shared" si="66"/>
        <v>0</v>
      </c>
      <c r="BH225" s="144">
        <f t="shared" si="67"/>
        <v>0</v>
      </c>
      <c r="BI225" s="144">
        <f t="shared" si="68"/>
        <v>0</v>
      </c>
      <c r="BJ225" s="13" t="s">
        <v>78</v>
      </c>
      <c r="BK225" s="144">
        <f t="shared" si="69"/>
        <v>0</v>
      </c>
      <c r="BL225" s="13" t="s">
        <v>202</v>
      </c>
      <c r="BM225" s="143" t="s">
        <v>427</v>
      </c>
    </row>
    <row r="226" spans="2:65" s="11" customFormat="1" ht="22.9" customHeight="1">
      <c r="B226" s="122"/>
      <c r="D226" s="123" t="s">
        <v>72</v>
      </c>
      <c r="E226" s="131" t="s">
        <v>428</v>
      </c>
      <c r="F226" s="131" t="s">
        <v>429</v>
      </c>
      <c r="J226" s="132">
        <f>BK226</f>
        <v>0</v>
      </c>
      <c r="L226" s="122"/>
      <c r="M226" s="126"/>
      <c r="P226" s="127">
        <f>SUM(P227:P229)</f>
        <v>3.4544999999999999</v>
      </c>
      <c r="R226" s="127">
        <f>SUM(R227:R229)</f>
        <v>7.3743000000000003E-2</v>
      </c>
      <c r="T226" s="128">
        <f>SUM(T227:T229)</f>
        <v>0</v>
      </c>
      <c r="AR226" s="123" t="s">
        <v>80</v>
      </c>
      <c r="AT226" s="129" t="s">
        <v>72</v>
      </c>
      <c r="AU226" s="129" t="s">
        <v>78</v>
      </c>
      <c r="AY226" s="123" t="s">
        <v>138</v>
      </c>
      <c r="BK226" s="130">
        <f>SUM(BK227:BK229)</f>
        <v>0</v>
      </c>
    </row>
    <row r="227" spans="2:65" s="1" customFormat="1" ht="24.2" customHeight="1">
      <c r="B227" s="104"/>
      <c r="C227" s="133" t="s">
        <v>430</v>
      </c>
      <c r="D227" s="133" t="s">
        <v>140</v>
      </c>
      <c r="E227" s="134" t="s">
        <v>431</v>
      </c>
      <c r="F227" s="135" t="s">
        <v>432</v>
      </c>
      <c r="G227" s="136" t="s">
        <v>152</v>
      </c>
      <c r="H227" s="137">
        <v>14.1</v>
      </c>
      <c r="I227" s="138">
        <v>0</v>
      </c>
      <c r="J227" s="138">
        <f>ROUND(I227*H227,2)</f>
        <v>0</v>
      </c>
      <c r="K227" s="139"/>
      <c r="L227" s="25"/>
      <c r="M227" s="140" t="s">
        <v>1</v>
      </c>
      <c r="N227" s="103" t="s">
        <v>38</v>
      </c>
      <c r="O227" s="141">
        <v>0.245</v>
      </c>
      <c r="P227" s="141">
        <f>O227*H227</f>
        <v>3.4544999999999999</v>
      </c>
      <c r="Q227" s="141">
        <v>1.16E-3</v>
      </c>
      <c r="R227" s="141">
        <f>Q227*H227</f>
        <v>1.6355999999999999E-2</v>
      </c>
      <c r="S227" s="141">
        <v>0</v>
      </c>
      <c r="T227" s="142">
        <f>S227*H227</f>
        <v>0</v>
      </c>
      <c r="AR227" s="143" t="s">
        <v>202</v>
      </c>
      <c r="AT227" s="143" t="s">
        <v>140</v>
      </c>
      <c r="AU227" s="143" t="s">
        <v>80</v>
      </c>
      <c r="AY227" s="13" t="s">
        <v>138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3" t="s">
        <v>78</v>
      </c>
      <c r="BK227" s="144">
        <f>ROUND(I227*H227,2)</f>
        <v>0</v>
      </c>
      <c r="BL227" s="13" t="s">
        <v>202</v>
      </c>
      <c r="BM227" s="143" t="s">
        <v>433</v>
      </c>
    </row>
    <row r="228" spans="2:65" s="1" customFormat="1" ht="16.5" customHeight="1">
      <c r="B228" s="104"/>
      <c r="C228" s="145" t="s">
        <v>434</v>
      </c>
      <c r="D228" s="145" t="s">
        <v>392</v>
      </c>
      <c r="E228" s="146" t="s">
        <v>435</v>
      </c>
      <c r="F228" s="147" t="s">
        <v>436</v>
      </c>
      <c r="G228" s="148" t="s">
        <v>152</v>
      </c>
      <c r="H228" s="149">
        <v>15.51</v>
      </c>
      <c r="I228" s="150">
        <v>0</v>
      </c>
      <c r="J228" s="150">
        <f>ROUND(I228*H228,2)</f>
        <v>0</v>
      </c>
      <c r="K228" s="151"/>
      <c r="L228" s="152"/>
      <c r="M228" s="153" t="s">
        <v>1</v>
      </c>
      <c r="N228" s="154" t="s">
        <v>38</v>
      </c>
      <c r="O228" s="141">
        <v>0</v>
      </c>
      <c r="P228" s="141">
        <f>O228*H228</f>
        <v>0</v>
      </c>
      <c r="Q228" s="141">
        <v>3.7000000000000002E-3</v>
      </c>
      <c r="R228" s="141">
        <f>Q228*H228</f>
        <v>5.7387000000000001E-2</v>
      </c>
      <c r="S228" s="141">
        <v>0</v>
      </c>
      <c r="T228" s="142">
        <f>S228*H228</f>
        <v>0</v>
      </c>
      <c r="AR228" s="143" t="s">
        <v>268</v>
      </c>
      <c r="AT228" s="143" t="s">
        <v>392</v>
      </c>
      <c r="AU228" s="143" t="s">
        <v>80</v>
      </c>
      <c r="AY228" s="13" t="s">
        <v>138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3" t="s">
        <v>78</v>
      </c>
      <c r="BK228" s="144">
        <f>ROUND(I228*H228,2)</f>
        <v>0</v>
      </c>
      <c r="BL228" s="13" t="s">
        <v>202</v>
      </c>
      <c r="BM228" s="143" t="s">
        <v>437</v>
      </c>
    </row>
    <row r="229" spans="2:65" s="1" customFormat="1" ht="24.2" customHeight="1">
      <c r="B229" s="104"/>
      <c r="C229" s="133" t="s">
        <v>438</v>
      </c>
      <c r="D229" s="133" t="s">
        <v>140</v>
      </c>
      <c r="E229" s="134" t="s">
        <v>439</v>
      </c>
      <c r="F229" s="135" t="s">
        <v>440</v>
      </c>
      <c r="G229" s="136" t="s">
        <v>383</v>
      </c>
      <c r="H229" s="137">
        <v>200.50200000000001</v>
      </c>
      <c r="I229" s="138">
        <v>0</v>
      </c>
      <c r="J229" s="138">
        <f>ROUND(I229*H229,2)</f>
        <v>0</v>
      </c>
      <c r="K229" s="139"/>
      <c r="L229" s="25"/>
      <c r="M229" s="140" t="s">
        <v>1</v>
      </c>
      <c r="N229" s="103" t="s">
        <v>38</v>
      </c>
      <c r="O229" s="141">
        <v>0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202</v>
      </c>
      <c r="AT229" s="143" t="s">
        <v>140</v>
      </c>
      <c r="AU229" s="143" t="s">
        <v>80</v>
      </c>
      <c r="AY229" s="13" t="s">
        <v>138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3" t="s">
        <v>78</v>
      </c>
      <c r="BK229" s="144">
        <f>ROUND(I229*H229,2)</f>
        <v>0</v>
      </c>
      <c r="BL229" s="13" t="s">
        <v>202</v>
      </c>
      <c r="BM229" s="143" t="s">
        <v>441</v>
      </c>
    </row>
    <row r="230" spans="2:65" s="11" customFormat="1" ht="22.9" customHeight="1">
      <c r="B230" s="122"/>
      <c r="D230" s="123" t="s">
        <v>72</v>
      </c>
      <c r="E230" s="131" t="s">
        <v>442</v>
      </c>
      <c r="F230" s="131" t="s">
        <v>443</v>
      </c>
      <c r="J230" s="132">
        <f>BK230</f>
        <v>0</v>
      </c>
      <c r="L230" s="122"/>
      <c r="M230" s="126"/>
      <c r="P230" s="127">
        <f>SUM(P231:P235)</f>
        <v>103.36879999999999</v>
      </c>
      <c r="R230" s="127">
        <f>SUM(R231:R235)</f>
        <v>2.09073916</v>
      </c>
      <c r="T230" s="128">
        <f>SUM(T231:T235)</f>
        <v>0</v>
      </c>
      <c r="AR230" s="123" t="s">
        <v>80</v>
      </c>
      <c r="AT230" s="129" t="s">
        <v>72</v>
      </c>
      <c r="AU230" s="129" t="s">
        <v>78</v>
      </c>
      <c r="AY230" s="123" t="s">
        <v>138</v>
      </c>
      <c r="BK230" s="130">
        <f>SUM(BK231:BK235)</f>
        <v>0</v>
      </c>
    </row>
    <row r="231" spans="2:65" s="1" customFormat="1" ht="16.5" customHeight="1">
      <c r="B231" s="104"/>
      <c r="C231" s="133" t="s">
        <v>444</v>
      </c>
      <c r="D231" s="133" t="s">
        <v>140</v>
      </c>
      <c r="E231" s="134" t="s">
        <v>445</v>
      </c>
      <c r="F231" s="135" t="s">
        <v>446</v>
      </c>
      <c r="G231" s="136" t="s">
        <v>152</v>
      </c>
      <c r="H231" s="137">
        <v>85</v>
      </c>
      <c r="I231" s="138">
        <v>0</v>
      </c>
      <c r="J231" s="138">
        <f>ROUND(I231*H231,2)</f>
        <v>0</v>
      </c>
      <c r="K231" s="139"/>
      <c r="L231" s="25"/>
      <c r="M231" s="140" t="s">
        <v>1</v>
      </c>
      <c r="N231" s="103" t="s">
        <v>38</v>
      </c>
      <c r="O231" s="141">
        <v>0.92700000000000005</v>
      </c>
      <c r="P231" s="141">
        <f>O231*H231</f>
        <v>78.795000000000002</v>
      </c>
      <c r="Q231" s="141">
        <v>2.2450000000000001E-2</v>
      </c>
      <c r="R231" s="141">
        <f>Q231*H231</f>
        <v>1.90825</v>
      </c>
      <c r="S231" s="141">
        <v>0</v>
      </c>
      <c r="T231" s="142">
        <f>S231*H231</f>
        <v>0</v>
      </c>
      <c r="AR231" s="143" t="s">
        <v>202</v>
      </c>
      <c r="AT231" s="143" t="s">
        <v>140</v>
      </c>
      <c r="AU231" s="143" t="s">
        <v>80</v>
      </c>
      <c r="AY231" s="13" t="s">
        <v>138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3" t="s">
        <v>78</v>
      </c>
      <c r="BK231" s="144">
        <f>ROUND(I231*H231,2)</f>
        <v>0</v>
      </c>
      <c r="BL231" s="13" t="s">
        <v>202</v>
      </c>
      <c r="BM231" s="143" t="s">
        <v>447</v>
      </c>
    </row>
    <row r="232" spans="2:65" s="1" customFormat="1" ht="24.2" customHeight="1">
      <c r="B232" s="104"/>
      <c r="C232" s="133" t="s">
        <v>448</v>
      </c>
      <c r="D232" s="133" t="s">
        <v>140</v>
      </c>
      <c r="E232" s="134" t="s">
        <v>449</v>
      </c>
      <c r="F232" s="135" t="s">
        <v>450</v>
      </c>
      <c r="G232" s="136" t="s">
        <v>309</v>
      </c>
      <c r="H232" s="137">
        <v>4</v>
      </c>
      <c r="I232" s="138">
        <v>0</v>
      </c>
      <c r="J232" s="138">
        <f>ROUND(I232*H232,2)</f>
        <v>0</v>
      </c>
      <c r="K232" s="139"/>
      <c r="L232" s="25"/>
      <c r="M232" s="140" t="s">
        <v>1</v>
      </c>
      <c r="N232" s="103" t="s">
        <v>38</v>
      </c>
      <c r="O232" s="141">
        <v>0.92700000000000005</v>
      </c>
      <c r="P232" s="141">
        <f>O232*H232</f>
        <v>3.7080000000000002</v>
      </c>
      <c r="Q232" s="141">
        <v>2.2450000000000001E-2</v>
      </c>
      <c r="R232" s="141">
        <f>Q232*H232</f>
        <v>8.9800000000000005E-2</v>
      </c>
      <c r="S232" s="141">
        <v>0</v>
      </c>
      <c r="T232" s="142">
        <f>S232*H232</f>
        <v>0</v>
      </c>
      <c r="AR232" s="143" t="s">
        <v>202</v>
      </c>
      <c r="AT232" s="143" t="s">
        <v>140</v>
      </c>
      <c r="AU232" s="143" t="s">
        <v>80</v>
      </c>
      <c r="AY232" s="13" t="s">
        <v>138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3" t="s">
        <v>78</v>
      </c>
      <c r="BK232" s="144">
        <f>ROUND(I232*H232,2)</f>
        <v>0</v>
      </c>
      <c r="BL232" s="13" t="s">
        <v>202</v>
      </c>
      <c r="BM232" s="143" t="s">
        <v>451</v>
      </c>
    </row>
    <row r="233" spans="2:65" s="1" customFormat="1" ht="37.9" customHeight="1">
      <c r="B233" s="104"/>
      <c r="C233" s="133" t="s">
        <v>452</v>
      </c>
      <c r="D233" s="133" t="s">
        <v>140</v>
      </c>
      <c r="E233" s="134" t="s">
        <v>453</v>
      </c>
      <c r="F233" s="135" t="s">
        <v>454</v>
      </c>
      <c r="G233" s="136" t="s">
        <v>152</v>
      </c>
      <c r="H233" s="137">
        <v>36.1</v>
      </c>
      <c r="I233" s="138">
        <v>0</v>
      </c>
      <c r="J233" s="138">
        <f>ROUND(I233*H233,2)</f>
        <v>0</v>
      </c>
      <c r="K233" s="139"/>
      <c r="L233" s="25"/>
      <c r="M233" s="140" t="s">
        <v>1</v>
      </c>
      <c r="N233" s="103" t="s">
        <v>38</v>
      </c>
      <c r="O233" s="141">
        <v>0.57799999999999996</v>
      </c>
      <c r="P233" s="141">
        <f>O233*H233</f>
        <v>20.8658</v>
      </c>
      <c r="Q233" s="141">
        <v>1.17E-3</v>
      </c>
      <c r="R233" s="141">
        <f>Q233*H233</f>
        <v>4.2237000000000004E-2</v>
      </c>
      <c r="S233" s="141">
        <v>0</v>
      </c>
      <c r="T233" s="142">
        <f>S233*H233</f>
        <v>0</v>
      </c>
      <c r="AR233" s="143" t="s">
        <v>202</v>
      </c>
      <c r="AT233" s="143" t="s">
        <v>140</v>
      </c>
      <c r="AU233" s="143" t="s">
        <v>80</v>
      </c>
      <c r="AY233" s="13" t="s">
        <v>138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3" t="s">
        <v>78</v>
      </c>
      <c r="BK233" s="144">
        <f>ROUND(I233*H233,2)</f>
        <v>0</v>
      </c>
      <c r="BL233" s="13" t="s">
        <v>202</v>
      </c>
      <c r="BM233" s="143" t="s">
        <v>455</v>
      </c>
    </row>
    <row r="234" spans="2:65" s="1" customFormat="1" ht="33" customHeight="1">
      <c r="B234" s="104"/>
      <c r="C234" s="145" t="s">
        <v>456</v>
      </c>
      <c r="D234" s="145" t="s">
        <v>392</v>
      </c>
      <c r="E234" s="146" t="s">
        <v>457</v>
      </c>
      <c r="F234" s="147" t="s">
        <v>458</v>
      </c>
      <c r="G234" s="148" t="s">
        <v>152</v>
      </c>
      <c r="H234" s="149">
        <v>41.695999999999998</v>
      </c>
      <c r="I234" s="150">
        <v>0</v>
      </c>
      <c r="J234" s="150">
        <f>ROUND(I234*H234,2)</f>
        <v>0</v>
      </c>
      <c r="K234" s="151"/>
      <c r="L234" s="152"/>
      <c r="M234" s="153" t="s">
        <v>1</v>
      </c>
      <c r="N234" s="154" t="s">
        <v>38</v>
      </c>
      <c r="O234" s="141">
        <v>0</v>
      </c>
      <c r="P234" s="141">
        <f>O234*H234</f>
        <v>0</v>
      </c>
      <c r="Q234" s="141">
        <v>1.2099999999999999E-3</v>
      </c>
      <c r="R234" s="141">
        <f>Q234*H234</f>
        <v>5.0452159999999996E-2</v>
      </c>
      <c r="S234" s="141">
        <v>0</v>
      </c>
      <c r="T234" s="142">
        <f>S234*H234</f>
        <v>0</v>
      </c>
      <c r="AR234" s="143" t="s">
        <v>268</v>
      </c>
      <c r="AT234" s="143" t="s">
        <v>392</v>
      </c>
      <c r="AU234" s="143" t="s">
        <v>80</v>
      </c>
      <c r="AY234" s="13" t="s">
        <v>138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3" t="s">
        <v>78</v>
      </c>
      <c r="BK234" s="144">
        <f>ROUND(I234*H234,2)</f>
        <v>0</v>
      </c>
      <c r="BL234" s="13" t="s">
        <v>202</v>
      </c>
      <c r="BM234" s="143" t="s">
        <v>459</v>
      </c>
    </row>
    <row r="235" spans="2:65" s="1" customFormat="1" ht="24.2" customHeight="1">
      <c r="B235" s="104"/>
      <c r="C235" s="133" t="s">
        <v>460</v>
      </c>
      <c r="D235" s="133" t="s">
        <v>140</v>
      </c>
      <c r="E235" s="134" t="s">
        <v>461</v>
      </c>
      <c r="F235" s="135" t="s">
        <v>462</v>
      </c>
      <c r="G235" s="136" t="s">
        <v>383</v>
      </c>
      <c r="H235" s="137">
        <v>1521.0550000000001</v>
      </c>
      <c r="I235" s="138">
        <v>0</v>
      </c>
      <c r="J235" s="138">
        <f>ROUND(I235*H235,2)</f>
        <v>0</v>
      </c>
      <c r="K235" s="139"/>
      <c r="L235" s="25"/>
      <c r="M235" s="140" t="s">
        <v>1</v>
      </c>
      <c r="N235" s="103" t="s">
        <v>38</v>
      </c>
      <c r="O235" s="141">
        <v>0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202</v>
      </c>
      <c r="AT235" s="143" t="s">
        <v>140</v>
      </c>
      <c r="AU235" s="143" t="s">
        <v>80</v>
      </c>
      <c r="AY235" s="13" t="s">
        <v>138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3" t="s">
        <v>78</v>
      </c>
      <c r="BK235" s="144">
        <f>ROUND(I235*H235,2)</f>
        <v>0</v>
      </c>
      <c r="BL235" s="13" t="s">
        <v>202</v>
      </c>
      <c r="BM235" s="143" t="s">
        <v>463</v>
      </c>
    </row>
    <row r="236" spans="2:65" s="11" customFormat="1" ht="22.9" customHeight="1">
      <c r="B236" s="122"/>
      <c r="D236" s="123" t="s">
        <v>72</v>
      </c>
      <c r="E236" s="131" t="s">
        <v>464</v>
      </c>
      <c r="F236" s="131" t="s">
        <v>465</v>
      </c>
      <c r="J236" s="132">
        <f>BK236</f>
        <v>0</v>
      </c>
      <c r="L236" s="122"/>
      <c r="M236" s="126"/>
      <c r="P236" s="127">
        <f>SUM(P237:P238)</f>
        <v>1.4625000000000001</v>
      </c>
      <c r="R236" s="127">
        <f>SUM(R237:R238)</f>
        <v>0</v>
      </c>
      <c r="T236" s="128">
        <f>SUM(T237:T238)</f>
        <v>1.2525E-2</v>
      </c>
      <c r="AR236" s="123" t="s">
        <v>80</v>
      </c>
      <c r="AT236" s="129" t="s">
        <v>72</v>
      </c>
      <c r="AU236" s="129" t="s">
        <v>78</v>
      </c>
      <c r="AY236" s="123" t="s">
        <v>138</v>
      </c>
      <c r="BK236" s="130">
        <f>SUM(BK237:BK238)</f>
        <v>0</v>
      </c>
    </row>
    <row r="237" spans="2:65" s="1" customFormat="1" ht="16.5" customHeight="1">
      <c r="B237" s="104"/>
      <c r="C237" s="133" t="s">
        <v>466</v>
      </c>
      <c r="D237" s="133" t="s">
        <v>140</v>
      </c>
      <c r="E237" s="134" t="s">
        <v>467</v>
      </c>
      <c r="F237" s="135" t="s">
        <v>468</v>
      </c>
      <c r="G237" s="136" t="s">
        <v>338</v>
      </c>
      <c r="H237" s="137">
        <v>7.5</v>
      </c>
      <c r="I237" s="138">
        <v>0</v>
      </c>
      <c r="J237" s="138">
        <f>ROUND(I237*H237,2)</f>
        <v>0</v>
      </c>
      <c r="K237" s="139"/>
      <c r="L237" s="25"/>
      <c r="M237" s="140" t="s">
        <v>1</v>
      </c>
      <c r="N237" s="103" t="s">
        <v>38</v>
      </c>
      <c r="O237" s="141">
        <v>0.19500000000000001</v>
      </c>
      <c r="P237" s="141">
        <f>O237*H237</f>
        <v>1.4625000000000001</v>
      </c>
      <c r="Q237" s="141">
        <v>0</v>
      </c>
      <c r="R237" s="141">
        <f>Q237*H237</f>
        <v>0</v>
      </c>
      <c r="S237" s="141">
        <v>1.67E-3</v>
      </c>
      <c r="T237" s="142">
        <f>S237*H237</f>
        <v>1.2525E-2</v>
      </c>
      <c r="AR237" s="143" t="s">
        <v>202</v>
      </c>
      <c r="AT237" s="143" t="s">
        <v>140</v>
      </c>
      <c r="AU237" s="143" t="s">
        <v>80</v>
      </c>
      <c r="AY237" s="13" t="s">
        <v>138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3" t="s">
        <v>78</v>
      </c>
      <c r="BK237" s="144">
        <f>ROUND(I237*H237,2)</f>
        <v>0</v>
      </c>
      <c r="BL237" s="13" t="s">
        <v>202</v>
      </c>
      <c r="BM237" s="143" t="s">
        <v>469</v>
      </c>
    </row>
    <row r="238" spans="2:65" s="1" customFormat="1" ht="24.2" customHeight="1">
      <c r="B238" s="104"/>
      <c r="C238" s="133" t="s">
        <v>470</v>
      </c>
      <c r="D238" s="133" t="s">
        <v>140</v>
      </c>
      <c r="E238" s="134" t="s">
        <v>471</v>
      </c>
      <c r="F238" s="135" t="s">
        <v>472</v>
      </c>
      <c r="G238" s="136" t="s">
        <v>383</v>
      </c>
      <c r="H238" s="137">
        <v>7.3579999999999997</v>
      </c>
      <c r="I238" s="138">
        <v>0</v>
      </c>
      <c r="J238" s="138">
        <f>ROUND(I238*H238,2)</f>
        <v>0</v>
      </c>
      <c r="K238" s="139"/>
      <c r="L238" s="25"/>
      <c r="M238" s="140" t="s">
        <v>1</v>
      </c>
      <c r="N238" s="103" t="s">
        <v>38</v>
      </c>
      <c r="O238" s="141">
        <v>0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202</v>
      </c>
      <c r="AT238" s="143" t="s">
        <v>140</v>
      </c>
      <c r="AU238" s="143" t="s">
        <v>80</v>
      </c>
      <c r="AY238" s="13" t="s">
        <v>138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3" t="s">
        <v>78</v>
      </c>
      <c r="BK238" s="144">
        <f>ROUND(I238*H238,2)</f>
        <v>0</v>
      </c>
      <c r="BL238" s="13" t="s">
        <v>202</v>
      </c>
      <c r="BM238" s="143" t="s">
        <v>473</v>
      </c>
    </row>
    <row r="239" spans="2:65" s="11" customFormat="1" ht="22.9" customHeight="1">
      <c r="B239" s="122"/>
      <c r="D239" s="123" t="s">
        <v>72</v>
      </c>
      <c r="E239" s="131" t="s">
        <v>474</v>
      </c>
      <c r="F239" s="131" t="s">
        <v>475</v>
      </c>
      <c r="J239" s="132">
        <f>BK239</f>
        <v>0</v>
      </c>
      <c r="L239" s="122"/>
      <c r="M239" s="126"/>
      <c r="P239" s="127">
        <f>SUM(P240:P242)</f>
        <v>4.1020000000000003</v>
      </c>
      <c r="R239" s="127">
        <f>SUM(R240:R242)</f>
        <v>0</v>
      </c>
      <c r="T239" s="128">
        <f>SUM(T240:T242)</f>
        <v>4.8999999999999995</v>
      </c>
      <c r="AR239" s="123" t="s">
        <v>80</v>
      </c>
      <c r="AT239" s="129" t="s">
        <v>72</v>
      </c>
      <c r="AU239" s="129" t="s">
        <v>78</v>
      </c>
      <c r="AY239" s="123" t="s">
        <v>138</v>
      </c>
      <c r="BK239" s="130">
        <f>SUM(BK240:BK242)</f>
        <v>0</v>
      </c>
    </row>
    <row r="240" spans="2:65" s="1" customFormat="1" ht="33" customHeight="1">
      <c r="B240" s="104"/>
      <c r="C240" s="133" t="s">
        <v>476</v>
      </c>
      <c r="D240" s="133" t="s">
        <v>140</v>
      </c>
      <c r="E240" s="134" t="s">
        <v>477</v>
      </c>
      <c r="F240" s="135" t="s">
        <v>478</v>
      </c>
      <c r="G240" s="136" t="s">
        <v>338</v>
      </c>
      <c r="H240" s="137">
        <v>14</v>
      </c>
      <c r="I240" s="138">
        <v>0</v>
      </c>
      <c r="J240" s="138">
        <f>ROUND(I240*H240,2)</f>
        <v>0</v>
      </c>
      <c r="K240" s="139"/>
      <c r="L240" s="25"/>
      <c r="M240" s="140" t="s">
        <v>1</v>
      </c>
      <c r="N240" s="103" t="s">
        <v>38</v>
      </c>
      <c r="O240" s="141">
        <v>0.20399999999999999</v>
      </c>
      <c r="P240" s="141">
        <f>O240*H240</f>
        <v>2.8559999999999999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202</v>
      </c>
      <c r="AT240" s="143" t="s">
        <v>140</v>
      </c>
      <c r="AU240" s="143" t="s">
        <v>80</v>
      </c>
      <c r="AY240" s="13" t="s">
        <v>138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3" t="s">
        <v>78</v>
      </c>
      <c r="BK240" s="144">
        <f>ROUND(I240*H240,2)</f>
        <v>0</v>
      </c>
      <c r="BL240" s="13" t="s">
        <v>202</v>
      </c>
      <c r="BM240" s="143" t="s">
        <v>479</v>
      </c>
    </row>
    <row r="241" spans="2:65" s="1" customFormat="1" ht="33" customHeight="1">
      <c r="B241" s="104"/>
      <c r="C241" s="133" t="s">
        <v>480</v>
      </c>
      <c r="D241" s="133" t="s">
        <v>140</v>
      </c>
      <c r="E241" s="134" t="s">
        <v>481</v>
      </c>
      <c r="F241" s="135" t="s">
        <v>482</v>
      </c>
      <c r="G241" s="136" t="s">
        <v>338</v>
      </c>
      <c r="H241" s="137">
        <v>7</v>
      </c>
      <c r="I241" s="138">
        <v>0</v>
      </c>
      <c r="J241" s="138">
        <f>ROUND(I241*H241,2)</f>
        <v>0</v>
      </c>
      <c r="K241" s="139"/>
      <c r="L241" s="25"/>
      <c r="M241" s="140" t="s">
        <v>1</v>
      </c>
      <c r="N241" s="103" t="s">
        <v>38</v>
      </c>
      <c r="O241" s="141">
        <v>0.17799999999999999</v>
      </c>
      <c r="P241" s="141">
        <f>O241*H241</f>
        <v>1.246</v>
      </c>
      <c r="Q241" s="141">
        <v>0</v>
      </c>
      <c r="R241" s="141">
        <f>Q241*H241</f>
        <v>0</v>
      </c>
      <c r="S241" s="141">
        <v>0.7</v>
      </c>
      <c r="T241" s="142">
        <f>S241*H241</f>
        <v>4.8999999999999995</v>
      </c>
      <c r="AR241" s="143" t="s">
        <v>202</v>
      </c>
      <c r="AT241" s="143" t="s">
        <v>140</v>
      </c>
      <c r="AU241" s="143" t="s">
        <v>80</v>
      </c>
      <c r="AY241" s="13" t="s">
        <v>138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3" t="s">
        <v>78</v>
      </c>
      <c r="BK241" s="144">
        <f>ROUND(I241*H241,2)</f>
        <v>0</v>
      </c>
      <c r="BL241" s="13" t="s">
        <v>202</v>
      </c>
      <c r="BM241" s="143" t="s">
        <v>483</v>
      </c>
    </row>
    <row r="242" spans="2:65" s="1" customFormat="1" ht="24.2" customHeight="1">
      <c r="B242" s="104"/>
      <c r="C242" s="133" t="s">
        <v>484</v>
      </c>
      <c r="D242" s="133" t="s">
        <v>140</v>
      </c>
      <c r="E242" s="134" t="s">
        <v>485</v>
      </c>
      <c r="F242" s="135" t="s">
        <v>486</v>
      </c>
      <c r="G242" s="136" t="s">
        <v>383</v>
      </c>
      <c r="H242" s="137">
        <v>111.15300000000001</v>
      </c>
      <c r="I242" s="138">
        <v>0</v>
      </c>
      <c r="J242" s="138">
        <f>ROUND(I242*H242,2)</f>
        <v>0</v>
      </c>
      <c r="K242" s="139"/>
      <c r="L242" s="25"/>
      <c r="M242" s="140" t="s">
        <v>1</v>
      </c>
      <c r="N242" s="103" t="s">
        <v>38</v>
      </c>
      <c r="O242" s="141">
        <v>0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202</v>
      </c>
      <c r="AT242" s="143" t="s">
        <v>140</v>
      </c>
      <c r="AU242" s="143" t="s">
        <v>80</v>
      </c>
      <c r="AY242" s="13" t="s">
        <v>138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3" t="s">
        <v>78</v>
      </c>
      <c r="BK242" s="144">
        <f>ROUND(I242*H242,2)</f>
        <v>0</v>
      </c>
      <c r="BL242" s="13" t="s">
        <v>202</v>
      </c>
      <c r="BM242" s="143" t="s">
        <v>487</v>
      </c>
    </row>
    <row r="243" spans="2:65" s="11" customFormat="1" ht="22.9" customHeight="1">
      <c r="B243" s="122"/>
      <c r="D243" s="123" t="s">
        <v>72</v>
      </c>
      <c r="E243" s="131" t="s">
        <v>488</v>
      </c>
      <c r="F243" s="131" t="s">
        <v>489</v>
      </c>
      <c r="J243" s="132">
        <f>BK243</f>
        <v>0</v>
      </c>
      <c r="L243" s="122"/>
      <c r="M243" s="126"/>
      <c r="P243" s="127">
        <f>SUM(P244:P253)</f>
        <v>187.3116</v>
      </c>
      <c r="R243" s="127">
        <f>SUM(R244:R253)</f>
        <v>8.725999999999999E-2</v>
      </c>
      <c r="T243" s="128">
        <f>SUM(T244:T253)</f>
        <v>0</v>
      </c>
      <c r="AR243" s="123" t="s">
        <v>80</v>
      </c>
      <c r="AT243" s="129" t="s">
        <v>72</v>
      </c>
      <c r="AU243" s="129" t="s">
        <v>78</v>
      </c>
      <c r="AY243" s="123" t="s">
        <v>138</v>
      </c>
      <c r="BK243" s="130">
        <f>SUM(BK244:BK253)</f>
        <v>0</v>
      </c>
    </row>
    <row r="244" spans="2:65" s="1" customFormat="1" ht="24.2" customHeight="1">
      <c r="B244" s="104"/>
      <c r="C244" s="133" t="s">
        <v>490</v>
      </c>
      <c r="D244" s="133" t="s">
        <v>140</v>
      </c>
      <c r="E244" s="134" t="s">
        <v>491</v>
      </c>
      <c r="F244" s="135" t="s">
        <v>492</v>
      </c>
      <c r="G244" s="136" t="s">
        <v>338</v>
      </c>
      <c r="H244" s="137">
        <v>8</v>
      </c>
      <c r="I244" s="138">
        <v>0</v>
      </c>
      <c r="J244" s="138">
        <f t="shared" ref="J244:J253" si="70">ROUND(I244*H244,2)</f>
        <v>0</v>
      </c>
      <c r="K244" s="139"/>
      <c r="L244" s="25"/>
      <c r="M244" s="140" t="s">
        <v>1</v>
      </c>
      <c r="N244" s="103" t="s">
        <v>38</v>
      </c>
      <c r="O244" s="141">
        <v>0.69899999999999995</v>
      </c>
      <c r="P244" s="141">
        <f t="shared" ref="P244:P253" si="71">O244*H244</f>
        <v>5.5919999999999996</v>
      </c>
      <c r="Q244" s="141">
        <v>1.4999999999999999E-4</v>
      </c>
      <c r="R244" s="141">
        <f t="shared" ref="R244:R253" si="72">Q244*H244</f>
        <v>1.1999999999999999E-3</v>
      </c>
      <c r="S244" s="141">
        <v>0</v>
      </c>
      <c r="T244" s="142">
        <f t="shared" ref="T244:T253" si="73">S244*H244</f>
        <v>0</v>
      </c>
      <c r="AR244" s="143" t="s">
        <v>202</v>
      </c>
      <c r="AT244" s="143" t="s">
        <v>140</v>
      </c>
      <c r="AU244" s="143" t="s">
        <v>80</v>
      </c>
      <c r="AY244" s="13" t="s">
        <v>138</v>
      </c>
      <c r="BE244" s="144">
        <f t="shared" ref="BE244:BE253" si="74">IF(N244="základní",J244,0)</f>
        <v>0</v>
      </c>
      <c r="BF244" s="144">
        <f t="shared" ref="BF244:BF253" si="75">IF(N244="snížená",J244,0)</f>
        <v>0</v>
      </c>
      <c r="BG244" s="144">
        <f t="shared" ref="BG244:BG253" si="76">IF(N244="zákl. přenesená",J244,0)</f>
        <v>0</v>
      </c>
      <c r="BH244" s="144">
        <f t="shared" ref="BH244:BH253" si="77">IF(N244="sníž. přenesená",J244,0)</f>
        <v>0</v>
      </c>
      <c r="BI244" s="144">
        <f t="shared" ref="BI244:BI253" si="78">IF(N244="nulová",J244,0)</f>
        <v>0</v>
      </c>
      <c r="BJ244" s="13" t="s">
        <v>78</v>
      </c>
      <c r="BK244" s="144">
        <f t="shared" ref="BK244:BK253" si="79">ROUND(I244*H244,2)</f>
        <v>0</v>
      </c>
      <c r="BL244" s="13" t="s">
        <v>202</v>
      </c>
      <c r="BM244" s="143" t="s">
        <v>493</v>
      </c>
    </row>
    <row r="245" spans="2:65" s="1" customFormat="1" ht="24.2" customHeight="1">
      <c r="B245" s="104"/>
      <c r="C245" s="133" t="s">
        <v>494</v>
      </c>
      <c r="D245" s="133" t="s">
        <v>140</v>
      </c>
      <c r="E245" s="134" t="s">
        <v>495</v>
      </c>
      <c r="F245" s="135" t="s">
        <v>496</v>
      </c>
      <c r="G245" s="136" t="s">
        <v>338</v>
      </c>
      <c r="H245" s="137">
        <v>40</v>
      </c>
      <c r="I245" s="138">
        <v>0</v>
      </c>
      <c r="J245" s="138">
        <f t="shared" si="70"/>
        <v>0</v>
      </c>
      <c r="K245" s="139"/>
      <c r="L245" s="25"/>
      <c r="M245" s="140" t="s">
        <v>1</v>
      </c>
      <c r="N245" s="103" t="s">
        <v>38</v>
      </c>
      <c r="O245" s="141">
        <v>0.69899999999999995</v>
      </c>
      <c r="P245" s="141">
        <f t="shared" si="71"/>
        <v>27.959999999999997</v>
      </c>
      <c r="Q245" s="141">
        <v>1.4999999999999999E-4</v>
      </c>
      <c r="R245" s="141">
        <f t="shared" si="72"/>
        <v>5.9999999999999993E-3</v>
      </c>
      <c r="S245" s="141">
        <v>0</v>
      </c>
      <c r="T245" s="142">
        <f t="shared" si="73"/>
        <v>0</v>
      </c>
      <c r="AR245" s="143" t="s">
        <v>202</v>
      </c>
      <c r="AT245" s="143" t="s">
        <v>140</v>
      </c>
      <c r="AU245" s="143" t="s">
        <v>80</v>
      </c>
      <c r="AY245" s="13" t="s">
        <v>138</v>
      </c>
      <c r="BE245" s="144">
        <f t="shared" si="74"/>
        <v>0</v>
      </c>
      <c r="BF245" s="144">
        <f t="shared" si="75"/>
        <v>0</v>
      </c>
      <c r="BG245" s="144">
        <f t="shared" si="76"/>
        <v>0</v>
      </c>
      <c r="BH245" s="144">
        <f t="shared" si="77"/>
        <v>0</v>
      </c>
      <c r="BI245" s="144">
        <f t="shared" si="78"/>
        <v>0</v>
      </c>
      <c r="BJ245" s="13" t="s">
        <v>78</v>
      </c>
      <c r="BK245" s="144">
        <f t="shared" si="79"/>
        <v>0</v>
      </c>
      <c r="BL245" s="13" t="s">
        <v>202</v>
      </c>
      <c r="BM245" s="143" t="s">
        <v>497</v>
      </c>
    </row>
    <row r="246" spans="2:65" s="1" customFormat="1" ht="16.5" customHeight="1">
      <c r="B246" s="104"/>
      <c r="C246" s="133" t="s">
        <v>498</v>
      </c>
      <c r="D246" s="133" t="s">
        <v>140</v>
      </c>
      <c r="E246" s="134" t="s">
        <v>499</v>
      </c>
      <c r="F246" s="135" t="s">
        <v>500</v>
      </c>
      <c r="G246" s="136" t="s">
        <v>338</v>
      </c>
      <c r="H246" s="137">
        <v>36.799999999999997</v>
      </c>
      <c r="I246" s="138">
        <v>0</v>
      </c>
      <c r="J246" s="138">
        <f t="shared" si="70"/>
        <v>0</v>
      </c>
      <c r="K246" s="139"/>
      <c r="L246" s="25"/>
      <c r="M246" s="140" t="s">
        <v>1</v>
      </c>
      <c r="N246" s="103" t="s">
        <v>38</v>
      </c>
      <c r="O246" s="141">
        <v>0.69899999999999995</v>
      </c>
      <c r="P246" s="141">
        <f t="shared" si="71"/>
        <v>25.723199999999995</v>
      </c>
      <c r="Q246" s="141">
        <v>1.4999999999999999E-4</v>
      </c>
      <c r="R246" s="141">
        <f t="shared" si="72"/>
        <v>5.5199999999999989E-3</v>
      </c>
      <c r="S246" s="141">
        <v>0</v>
      </c>
      <c r="T246" s="142">
        <f t="shared" si="73"/>
        <v>0</v>
      </c>
      <c r="AR246" s="143" t="s">
        <v>202</v>
      </c>
      <c r="AT246" s="143" t="s">
        <v>140</v>
      </c>
      <c r="AU246" s="143" t="s">
        <v>80</v>
      </c>
      <c r="AY246" s="13" t="s">
        <v>138</v>
      </c>
      <c r="BE246" s="144">
        <f t="shared" si="74"/>
        <v>0</v>
      </c>
      <c r="BF246" s="144">
        <f t="shared" si="75"/>
        <v>0</v>
      </c>
      <c r="BG246" s="144">
        <f t="shared" si="76"/>
        <v>0</v>
      </c>
      <c r="BH246" s="144">
        <f t="shared" si="77"/>
        <v>0</v>
      </c>
      <c r="BI246" s="144">
        <f t="shared" si="78"/>
        <v>0</v>
      </c>
      <c r="BJ246" s="13" t="s">
        <v>78</v>
      </c>
      <c r="BK246" s="144">
        <f t="shared" si="79"/>
        <v>0</v>
      </c>
      <c r="BL246" s="13" t="s">
        <v>202</v>
      </c>
      <c r="BM246" s="143" t="s">
        <v>501</v>
      </c>
    </row>
    <row r="247" spans="2:65" s="1" customFormat="1" ht="16.5" customHeight="1">
      <c r="B247" s="104"/>
      <c r="C247" s="133" t="s">
        <v>502</v>
      </c>
      <c r="D247" s="133" t="s">
        <v>140</v>
      </c>
      <c r="E247" s="134" t="s">
        <v>503</v>
      </c>
      <c r="F247" s="135" t="s">
        <v>504</v>
      </c>
      <c r="G247" s="136" t="s">
        <v>338</v>
      </c>
      <c r="H247" s="137">
        <v>28.6</v>
      </c>
      <c r="I247" s="138">
        <v>0</v>
      </c>
      <c r="J247" s="138">
        <f t="shared" si="70"/>
        <v>0</v>
      </c>
      <c r="K247" s="139"/>
      <c r="L247" s="25"/>
      <c r="M247" s="140" t="s">
        <v>1</v>
      </c>
      <c r="N247" s="103" t="s">
        <v>38</v>
      </c>
      <c r="O247" s="141">
        <v>0.69899999999999995</v>
      </c>
      <c r="P247" s="141">
        <f t="shared" si="71"/>
        <v>19.991399999999999</v>
      </c>
      <c r="Q247" s="141">
        <v>1.4999999999999999E-4</v>
      </c>
      <c r="R247" s="141">
        <f t="shared" si="72"/>
        <v>4.2899999999999995E-3</v>
      </c>
      <c r="S247" s="141">
        <v>0</v>
      </c>
      <c r="T247" s="142">
        <f t="shared" si="73"/>
        <v>0</v>
      </c>
      <c r="AR247" s="143" t="s">
        <v>202</v>
      </c>
      <c r="AT247" s="143" t="s">
        <v>140</v>
      </c>
      <c r="AU247" s="143" t="s">
        <v>80</v>
      </c>
      <c r="AY247" s="13" t="s">
        <v>138</v>
      </c>
      <c r="BE247" s="144">
        <f t="shared" si="74"/>
        <v>0</v>
      </c>
      <c r="BF247" s="144">
        <f t="shared" si="75"/>
        <v>0</v>
      </c>
      <c r="BG247" s="144">
        <f t="shared" si="76"/>
        <v>0</v>
      </c>
      <c r="BH247" s="144">
        <f t="shared" si="77"/>
        <v>0</v>
      </c>
      <c r="BI247" s="144">
        <f t="shared" si="78"/>
        <v>0</v>
      </c>
      <c r="BJ247" s="13" t="s">
        <v>78</v>
      </c>
      <c r="BK247" s="144">
        <f t="shared" si="79"/>
        <v>0</v>
      </c>
      <c r="BL247" s="13" t="s">
        <v>202</v>
      </c>
      <c r="BM247" s="143" t="s">
        <v>505</v>
      </c>
    </row>
    <row r="248" spans="2:65" s="1" customFormat="1" ht="37.9" customHeight="1">
      <c r="B248" s="104"/>
      <c r="C248" s="133" t="s">
        <v>506</v>
      </c>
      <c r="D248" s="133" t="s">
        <v>140</v>
      </c>
      <c r="E248" s="134" t="s">
        <v>507</v>
      </c>
      <c r="F248" s="135" t="s">
        <v>508</v>
      </c>
      <c r="G248" s="136" t="s">
        <v>338</v>
      </c>
      <c r="H248" s="137">
        <v>53</v>
      </c>
      <c r="I248" s="138">
        <v>0</v>
      </c>
      <c r="J248" s="138">
        <f t="shared" si="70"/>
        <v>0</v>
      </c>
      <c r="K248" s="139"/>
      <c r="L248" s="25"/>
      <c r="M248" s="140" t="s">
        <v>1</v>
      </c>
      <c r="N248" s="103" t="s">
        <v>38</v>
      </c>
      <c r="O248" s="141">
        <v>0.69899999999999995</v>
      </c>
      <c r="P248" s="141">
        <f t="shared" si="71"/>
        <v>37.046999999999997</v>
      </c>
      <c r="Q248" s="141">
        <v>1.4999999999999999E-4</v>
      </c>
      <c r="R248" s="141">
        <f t="shared" si="72"/>
        <v>7.9499999999999987E-3</v>
      </c>
      <c r="S248" s="141">
        <v>0</v>
      </c>
      <c r="T248" s="142">
        <f t="shared" si="73"/>
        <v>0</v>
      </c>
      <c r="AR248" s="143" t="s">
        <v>202</v>
      </c>
      <c r="AT248" s="143" t="s">
        <v>140</v>
      </c>
      <c r="AU248" s="143" t="s">
        <v>80</v>
      </c>
      <c r="AY248" s="13" t="s">
        <v>138</v>
      </c>
      <c r="BE248" s="144">
        <f t="shared" si="74"/>
        <v>0</v>
      </c>
      <c r="BF248" s="144">
        <f t="shared" si="75"/>
        <v>0</v>
      </c>
      <c r="BG248" s="144">
        <f t="shared" si="76"/>
        <v>0</v>
      </c>
      <c r="BH248" s="144">
        <f t="shared" si="77"/>
        <v>0</v>
      </c>
      <c r="BI248" s="144">
        <f t="shared" si="78"/>
        <v>0</v>
      </c>
      <c r="BJ248" s="13" t="s">
        <v>78</v>
      </c>
      <c r="BK248" s="144">
        <f t="shared" si="79"/>
        <v>0</v>
      </c>
      <c r="BL248" s="13" t="s">
        <v>202</v>
      </c>
      <c r="BM248" s="143" t="s">
        <v>509</v>
      </c>
    </row>
    <row r="249" spans="2:65" s="1" customFormat="1" ht="33" customHeight="1">
      <c r="B249" s="104"/>
      <c r="C249" s="133" t="s">
        <v>510</v>
      </c>
      <c r="D249" s="133" t="s">
        <v>140</v>
      </c>
      <c r="E249" s="134" t="s">
        <v>511</v>
      </c>
      <c r="F249" s="135" t="s">
        <v>512</v>
      </c>
      <c r="G249" s="136" t="s">
        <v>309</v>
      </c>
      <c r="H249" s="137">
        <v>4</v>
      </c>
      <c r="I249" s="138">
        <v>0</v>
      </c>
      <c r="J249" s="138">
        <f t="shared" si="70"/>
        <v>0</v>
      </c>
      <c r="K249" s="139"/>
      <c r="L249" s="25"/>
      <c r="M249" s="140" t="s">
        <v>1</v>
      </c>
      <c r="N249" s="103" t="s">
        <v>38</v>
      </c>
      <c r="O249" s="141">
        <v>17.399999999999999</v>
      </c>
      <c r="P249" s="141">
        <f t="shared" si="71"/>
        <v>69.599999999999994</v>
      </c>
      <c r="Q249" s="141">
        <v>0</v>
      </c>
      <c r="R249" s="141">
        <f t="shared" si="72"/>
        <v>0</v>
      </c>
      <c r="S249" s="141">
        <v>0</v>
      </c>
      <c r="T249" s="142">
        <f t="shared" si="73"/>
        <v>0</v>
      </c>
      <c r="AR249" s="143" t="s">
        <v>202</v>
      </c>
      <c r="AT249" s="143" t="s">
        <v>140</v>
      </c>
      <c r="AU249" s="143" t="s">
        <v>80</v>
      </c>
      <c r="AY249" s="13" t="s">
        <v>138</v>
      </c>
      <c r="BE249" s="144">
        <f t="shared" si="74"/>
        <v>0</v>
      </c>
      <c r="BF249" s="144">
        <f t="shared" si="75"/>
        <v>0</v>
      </c>
      <c r="BG249" s="144">
        <f t="shared" si="76"/>
        <v>0</v>
      </c>
      <c r="BH249" s="144">
        <f t="shared" si="77"/>
        <v>0</v>
      </c>
      <c r="BI249" s="144">
        <f t="shared" si="78"/>
        <v>0</v>
      </c>
      <c r="BJ249" s="13" t="s">
        <v>78</v>
      </c>
      <c r="BK249" s="144">
        <f t="shared" si="79"/>
        <v>0</v>
      </c>
      <c r="BL249" s="13" t="s">
        <v>202</v>
      </c>
      <c r="BM249" s="143" t="s">
        <v>513</v>
      </c>
    </row>
    <row r="250" spans="2:65" s="1" customFormat="1" ht="110.25" customHeight="1">
      <c r="B250" s="104"/>
      <c r="C250" s="145" t="s">
        <v>514</v>
      </c>
      <c r="D250" s="145" t="s">
        <v>392</v>
      </c>
      <c r="E250" s="146" t="s">
        <v>515</v>
      </c>
      <c r="F250" s="147" t="s">
        <v>619</v>
      </c>
      <c r="G250" s="148" t="s">
        <v>309</v>
      </c>
      <c r="H250" s="149">
        <v>4</v>
      </c>
      <c r="I250" s="150">
        <v>0</v>
      </c>
      <c r="J250" s="150">
        <f t="shared" si="70"/>
        <v>0</v>
      </c>
      <c r="K250" s="151"/>
      <c r="L250" s="152"/>
      <c r="M250" s="153" t="s">
        <v>1</v>
      </c>
      <c r="N250" s="154" t="s">
        <v>38</v>
      </c>
      <c r="O250" s="141">
        <v>0</v>
      </c>
      <c r="P250" s="141">
        <f t="shared" si="71"/>
        <v>0</v>
      </c>
      <c r="Q250" s="141">
        <v>1.55E-2</v>
      </c>
      <c r="R250" s="141">
        <f t="shared" si="72"/>
        <v>6.2E-2</v>
      </c>
      <c r="S250" s="141">
        <v>0</v>
      </c>
      <c r="T250" s="142">
        <f t="shared" si="73"/>
        <v>0</v>
      </c>
      <c r="AR250" s="143" t="s">
        <v>268</v>
      </c>
      <c r="AT250" s="143" t="s">
        <v>392</v>
      </c>
      <c r="AU250" s="143" t="s">
        <v>80</v>
      </c>
      <c r="AY250" s="13" t="s">
        <v>138</v>
      </c>
      <c r="BE250" s="144">
        <f t="shared" si="74"/>
        <v>0</v>
      </c>
      <c r="BF250" s="144">
        <f t="shared" si="75"/>
        <v>0</v>
      </c>
      <c r="BG250" s="144">
        <f t="shared" si="76"/>
        <v>0</v>
      </c>
      <c r="BH250" s="144">
        <f t="shared" si="77"/>
        <v>0</v>
      </c>
      <c r="BI250" s="144">
        <f t="shared" si="78"/>
        <v>0</v>
      </c>
      <c r="BJ250" s="13" t="s">
        <v>78</v>
      </c>
      <c r="BK250" s="144">
        <f t="shared" si="79"/>
        <v>0</v>
      </c>
      <c r="BL250" s="13" t="s">
        <v>202</v>
      </c>
      <c r="BM250" s="143" t="s">
        <v>516</v>
      </c>
    </row>
    <row r="251" spans="2:65" s="1" customFormat="1" ht="16.5" customHeight="1">
      <c r="B251" s="104"/>
      <c r="C251" s="133" t="s">
        <v>517</v>
      </c>
      <c r="D251" s="133" t="s">
        <v>140</v>
      </c>
      <c r="E251" s="134" t="s">
        <v>518</v>
      </c>
      <c r="F251" s="135" t="s">
        <v>519</v>
      </c>
      <c r="G251" s="136" t="s">
        <v>241</v>
      </c>
      <c r="H251" s="137">
        <v>1</v>
      </c>
      <c r="I251" s="138">
        <v>0</v>
      </c>
      <c r="J251" s="138">
        <f t="shared" si="70"/>
        <v>0</v>
      </c>
      <c r="K251" s="139"/>
      <c r="L251" s="25"/>
      <c r="M251" s="140" t="s">
        <v>1</v>
      </c>
      <c r="N251" s="103" t="s">
        <v>38</v>
      </c>
      <c r="O251" s="141">
        <v>0.69899999999999995</v>
      </c>
      <c r="P251" s="141">
        <f t="shared" si="71"/>
        <v>0.69899999999999995</v>
      </c>
      <c r="Q251" s="141">
        <v>1.4999999999999999E-4</v>
      </c>
      <c r="R251" s="141">
        <f t="shared" si="72"/>
        <v>1.4999999999999999E-4</v>
      </c>
      <c r="S251" s="141">
        <v>0</v>
      </c>
      <c r="T251" s="142">
        <f t="shared" si="73"/>
        <v>0</v>
      </c>
      <c r="AR251" s="143" t="s">
        <v>202</v>
      </c>
      <c r="AT251" s="143" t="s">
        <v>140</v>
      </c>
      <c r="AU251" s="143" t="s">
        <v>80</v>
      </c>
      <c r="AY251" s="13" t="s">
        <v>138</v>
      </c>
      <c r="BE251" s="144">
        <f t="shared" si="74"/>
        <v>0</v>
      </c>
      <c r="BF251" s="144">
        <f t="shared" si="75"/>
        <v>0</v>
      </c>
      <c r="BG251" s="144">
        <f t="shared" si="76"/>
        <v>0</v>
      </c>
      <c r="BH251" s="144">
        <f t="shared" si="77"/>
        <v>0</v>
      </c>
      <c r="BI251" s="144">
        <f t="shared" si="78"/>
        <v>0</v>
      </c>
      <c r="BJ251" s="13" t="s">
        <v>78</v>
      </c>
      <c r="BK251" s="144">
        <f t="shared" si="79"/>
        <v>0</v>
      </c>
      <c r="BL251" s="13" t="s">
        <v>202</v>
      </c>
      <c r="BM251" s="143" t="s">
        <v>520</v>
      </c>
    </row>
    <row r="252" spans="2:65" s="1" customFormat="1" ht="24.2" customHeight="1">
      <c r="B252" s="104"/>
      <c r="C252" s="133" t="s">
        <v>521</v>
      </c>
      <c r="D252" s="133" t="s">
        <v>140</v>
      </c>
      <c r="E252" s="134" t="s">
        <v>522</v>
      </c>
      <c r="F252" s="135" t="s">
        <v>523</v>
      </c>
      <c r="G252" s="136" t="s">
        <v>241</v>
      </c>
      <c r="H252" s="137">
        <v>1</v>
      </c>
      <c r="I252" s="138">
        <v>0</v>
      </c>
      <c r="J252" s="138">
        <f t="shared" si="70"/>
        <v>0</v>
      </c>
      <c r="K252" s="139"/>
      <c r="L252" s="25"/>
      <c r="M252" s="140" t="s">
        <v>1</v>
      </c>
      <c r="N252" s="103" t="s">
        <v>38</v>
      </c>
      <c r="O252" s="141">
        <v>0.69899999999999995</v>
      </c>
      <c r="P252" s="141">
        <f t="shared" si="71"/>
        <v>0.69899999999999995</v>
      </c>
      <c r="Q252" s="141">
        <v>1.4999999999999999E-4</v>
      </c>
      <c r="R252" s="141">
        <f t="shared" si="72"/>
        <v>1.4999999999999999E-4</v>
      </c>
      <c r="S252" s="141">
        <v>0</v>
      </c>
      <c r="T252" s="142">
        <f t="shared" si="73"/>
        <v>0</v>
      </c>
      <c r="AR252" s="143" t="s">
        <v>202</v>
      </c>
      <c r="AT252" s="143" t="s">
        <v>140</v>
      </c>
      <c r="AU252" s="143" t="s">
        <v>80</v>
      </c>
      <c r="AY252" s="13" t="s">
        <v>138</v>
      </c>
      <c r="BE252" s="144">
        <f t="shared" si="74"/>
        <v>0</v>
      </c>
      <c r="BF252" s="144">
        <f t="shared" si="75"/>
        <v>0</v>
      </c>
      <c r="BG252" s="144">
        <f t="shared" si="76"/>
        <v>0</v>
      </c>
      <c r="BH252" s="144">
        <f t="shared" si="77"/>
        <v>0</v>
      </c>
      <c r="BI252" s="144">
        <f t="shared" si="78"/>
        <v>0</v>
      </c>
      <c r="BJ252" s="13" t="s">
        <v>78</v>
      </c>
      <c r="BK252" s="144">
        <f t="shared" si="79"/>
        <v>0</v>
      </c>
      <c r="BL252" s="13" t="s">
        <v>202</v>
      </c>
      <c r="BM252" s="143" t="s">
        <v>524</v>
      </c>
    </row>
    <row r="253" spans="2:65" s="1" customFormat="1" ht="24.2" customHeight="1">
      <c r="B253" s="104"/>
      <c r="C253" s="133" t="s">
        <v>525</v>
      </c>
      <c r="D253" s="133" t="s">
        <v>140</v>
      </c>
      <c r="E253" s="134" t="s">
        <v>526</v>
      </c>
      <c r="F253" s="135" t="s">
        <v>527</v>
      </c>
      <c r="G253" s="136" t="s">
        <v>383</v>
      </c>
      <c r="H253" s="137">
        <v>9265.2000000000007</v>
      </c>
      <c r="I253" s="138">
        <v>0</v>
      </c>
      <c r="J253" s="138">
        <f t="shared" si="70"/>
        <v>0</v>
      </c>
      <c r="K253" s="139"/>
      <c r="L253" s="25"/>
      <c r="M253" s="140" t="s">
        <v>1</v>
      </c>
      <c r="N253" s="103" t="s">
        <v>38</v>
      </c>
      <c r="O253" s="141">
        <v>0</v>
      </c>
      <c r="P253" s="141">
        <f t="shared" si="71"/>
        <v>0</v>
      </c>
      <c r="Q253" s="141">
        <v>0</v>
      </c>
      <c r="R253" s="141">
        <f t="shared" si="72"/>
        <v>0</v>
      </c>
      <c r="S253" s="141">
        <v>0</v>
      </c>
      <c r="T253" s="142">
        <f t="shared" si="73"/>
        <v>0</v>
      </c>
      <c r="AR253" s="143" t="s">
        <v>202</v>
      </c>
      <c r="AT253" s="143" t="s">
        <v>140</v>
      </c>
      <c r="AU253" s="143" t="s">
        <v>80</v>
      </c>
      <c r="AY253" s="13" t="s">
        <v>138</v>
      </c>
      <c r="BE253" s="144">
        <f t="shared" si="74"/>
        <v>0</v>
      </c>
      <c r="BF253" s="144">
        <f t="shared" si="75"/>
        <v>0</v>
      </c>
      <c r="BG253" s="144">
        <f t="shared" si="76"/>
        <v>0</v>
      </c>
      <c r="BH253" s="144">
        <f t="shared" si="77"/>
        <v>0</v>
      </c>
      <c r="BI253" s="144">
        <f t="shared" si="78"/>
        <v>0</v>
      </c>
      <c r="BJ253" s="13" t="s">
        <v>78</v>
      </c>
      <c r="BK253" s="144">
        <f t="shared" si="79"/>
        <v>0</v>
      </c>
      <c r="BL253" s="13" t="s">
        <v>202</v>
      </c>
      <c r="BM253" s="143" t="s">
        <v>528</v>
      </c>
    </row>
    <row r="254" spans="2:65" s="11" customFormat="1" ht="22.9" customHeight="1">
      <c r="B254" s="122"/>
      <c r="D254" s="123" t="s">
        <v>72</v>
      </c>
      <c r="E254" s="131" t="s">
        <v>529</v>
      </c>
      <c r="F254" s="131" t="s">
        <v>530</v>
      </c>
      <c r="J254" s="132">
        <f>BK254</f>
        <v>0</v>
      </c>
      <c r="L254" s="122"/>
      <c r="M254" s="126"/>
      <c r="P254" s="127">
        <f>SUM(P255:P256)</f>
        <v>3.8957000000000002</v>
      </c>
      <c r="R254" s="127">
        <f>SUM(R255:R256)</f>
        <v>0</v>
      </c>
      <c r="T254" s="128">
        <f>SUM(T255:T256)</f>
        <v>0.57538999999999996</v>
      </c>
      <c r="AR254" s="123" t="s">
        <v>80</v>
      </c>
      <c r="AT254" s="129" t="s">
        <v>72</v>
      </c>
      <c r="AU254" s="129" t="s">
        <v>78</v>
      </c>
      <c r="AY254" s="123" t="s">
        <v>138</v>
      </c>
      <c r="BK254" s="130">
        <f>SUM(BK255:BK256)</f>
        <v>0</v>
      </c>
    </row>
    <row r="255" spans="2:65" s="1" customFormat="1" ht="16.5" customHeight="1">
      <c r="B255" s="104"/>
      <c r="C255" s="133" t="s">
        <v>531</v>
      </c>
      <c r="D255" s="133" t="s">
        <v>140</v>
      </c>
      <c r="E255" s="134" t="s">
        <v>532</v>
      </c>
      <c r="F255" s="135" t="s">
        <v>533</v>
      </c>
      <c r="G255" s="136" t="s">
        <v>152</v>
      </c>
      <c r="H255" s="137">
        <v>16.3</v>
      </c>
      <c r="I255" s="138">
        <v>0</v>
      </c>
      <c r="J255" s="138">
        <f>ROUND(I255*H255,2)</f>
        <v>0</v>
      </c>
      <c r="K255" s="139"/>
      <c r="L255" s="25"/>
      <c r="M255" s="140" t="s">
        <v>1</v>
      </c>
      <c r="N255" s="103" t="s">
        <v>38</v>
      </c>
      <c r="O255" s="141">
        <v>0.23899999999999999</v>
      </c>
      <c r="P255" s="141">
        <f>O255*H255</f>
        <v>3.8957000000000002</v>
      </c>
      <c r="Q255" s="141">
        <v>0</v>
      </c>
      <c r="R255" s="141">
        <f>Q255*H255</f>
        <v>0</v>
      </c>
      <c r="S255" s="141">
        <v>3.5299999999999998E-2</v>
      </c>
      <c r="T255" s="142">
        <f>S255*H255</f>
        <v>0.57538999999999996</v>
      </c>
      <c r="AR255" s="143" t="s">
        <v>202</v>
      </c>
      <c r="AT255" s="143" t="s">
        <v>140</v>
      </c>
      <c r="AU255" s="143" t="s">
        <v>80</v>
      </c>
      <c r="AY255" s="13" t="s">
        <v>138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3" t="s">
        <v>78</v>
      </c>
      <c r="BK255" s="144">
        <f>ROUND(I255*H255,2)</f>
        <v>0</v>
      </c>
      <c r="BL255" s="13" t="s">
        <v>202</v>
      </c>
      <c r="BM255" s="143" t="s">
        <v>534</v>
      </c>
    </row>
    <row r="256" spans="2:65" s="1" customFormat="1" ht="24.2" customHeight="1">
      <c r="B256" s="104"/>
      <c r="C256" s="133" t="s">
        <v>535</v>
      </c>
      <c r="D256" s="133" t="s">
        <v>140</v>
      </c>
      <c r="E256" s="134" t="s">
        <v>536</v>
      </c>
      <c r="F256" s="135" t="s">
        <v>537</v>
      </c>
      <c r="G256" s="136" t="s">
        <v>383</v>
      </c>
      <c r="H256" s="137">
        <v>17.440999999999999</v>
      </c>
      <c r="I256" s="138">
        <v>0</v>
      </c>
      <c r="J256" s="138">
        <f>ROUND(I256*H256,2)</f>
        <v>0</v>
      </c>
      <c r="K256" s="139"/>
      <c r="L256" s="25"/>
      <c r="M256" s="140" t="s">
        <v>1</v>
      </c>
      <c r="N256" s="103" t="s">
        <v>38</v>
      </c>
      <c r="O256" s="141">
        <v>0</v>
      </c>
      <c r="P256" s="141">
        <f>O256*H256</f>
        <v>0</v>
      </c>
      <c r="Q256" s="141">
        <v>0</v>
      </c>
      <c r="R256" s="141">
        <f>Q256*H256</f>
        <v>0</v>
      </c>
      <c r="S256" s="141">
        <v>0</v>
      </c>
      <c r="T256" s="142">
        <f>S256*H256</f>
        <v>0</v>
      </c>
      <c r="AR256" s="143" t="s">
        <v>202</v>
      </c>
      <c r="AT256" s="143" t="s">
        <v>140</v>
      </c>
      <c r="AU256" s="143" t="s">
        <v>80</v>
      </c>
      <c r="AY256" s="13" t="s">
        <v>138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3" t="s">
        <v>78</v>
      </c>
      <c r="BK256" s="144">
        <f>ROUND(I256*H256,2)</f>
        <v>0</v>
      </c>
      <c r="BL256" s="13" t="s">
        <v>202</v>
      </c>
      <c r="BM256" s="143" t="s">
        <v>538</v>
      </c>
    </row>
    <row r="257" spans="2:65" s="11" customFormat="1" ht="22.9" customHeight="1">
      <c r="B257" s="122"/>
      <c r="D257" s="123" t="s">
        <v>72</v>
      </c>
      <c r="E257" s="131" t="s">
        <v>539</v>
      </c>
      <c r="F257" s="131" t="s">
        <v>540</v>
      </c>
      <c r="J257" s="132">
        <f>BK257</f>
        <v>0</v>
      </c>
      <c r="L257" s="122"/>
      <c r="M257" s="126"/>
      <c r="P257" s="127">
        <f>SUM(P258:P264)</f>
        <v>22.920099999999998</v>
      </c>
      <c r="R257" s="127">
        <f>SUM(R258:R264)</f>
        <v>0.31713849999999999</v>
      </c>
      <c r="T257" s="128">
        <f>SUM(T258:T264)</f>
        <v>3.95E-2</v>
      </c>
      <c r="AR257" s="123" t="s">
        <v>80</v>
      </c>
      <c r="AT257" s="129" t="s">
        <v>72</v>
      </c>
      <c r="AU257" s="129" t="s">
        <v>78</v>
      </c>
      <c r="AY257" s="123" t="s">
        <v>138</v>
      </c>
      <c r="BK257" s="130">
        <f>SUM(BK258:BK264)</f>
        <v>0</v>
      </c>
    </row>
    <row r="258" spans="2:65" s="1" customFormat="1" ht="24.2" customHeight="1">
      <c r="B258" s="104"/>
      <c r="C258" s="133" t="s">
        <v>541</v>
      </c>
      <c r="D258" s="133" t="s">
        <v>140</v>
      </c>
      <c r="E258" s="134" t="s">
        <v>542</v>
      </c>
      <c r="F258" s="135" t="s">
        <v>543</v>
      </c>
      <c r="G258" s="136" t="s">
        <v>152</v>
      </c>
      <c r="H258" s="137">
        <v>15.8</v>
      </c>
      <c r="I258" s="138">
        <v>0</v>
      </c>
      <c r="J258" s="138">
        <f t="shared" ref="J258:J264" si="80">ROUND(I258*H258,2)</f>
        <v>0</v>
      </c>
      <c r="K258" s="139"/>
      <c r="L258" s="25"/>
      <c r="M258" s="140" t="s">
        <v>1</v>
      </c>
      <c r="N258" s="103" t="s">
        <v>38</v>
      </c>
      <c r="O258" s="141">
        <v>7.2999999999999995E-2</v>
      </c>
      <c r="P258" s="141">
        <f t="shared" ref="P258:P264" si="81">O258*H258</f>
        <v>1.1534</v>
      </c>
      <c r="Q258" s="141">
        <v>0</v>
      </c>
      <c r="R258" s="141">
        <f t="shared" ref="R258:R264" si="82">Q258*H258</f>
        <v>0</v>
      </c>
      <c r="S258" s="141">
        <v>0</v>
      </c>
      <c r="T258" s="142">
        <f t="shared" ref="T258:T264" si="83">S258*H258</f>
        <v>0</v>
      </c>
      <c r="AR258" s="143" t="s">
        <v>202</v>
      </c>
      <c r="AT258" s="143" t="s">
        <v>140</v>
      </c>
      <c r="AU258" s="143" t="s">
        <v>80</v>
      </c>
      <c r="AY258" s="13" t="s">
        <v>138</v>
      </c>
      <c r="BE258" s="144">
        <f t="shared" ref="BE258:BE264" si="84">IF(N258="základní",J258,0)</f>
        <v>0</v>
      </c>
      <c r="BF258" s="144">
        <f t="shared" ref="BF258:BF264" si="85">IF(N258="snížená",J258,0)</f>
        <v>0</v>
      </c>
      <c r="BG258" s="144">
        <f t="shared" ref="BG258:BG264" si="86">IF(N258="zákl. přenesená",J258,0)</f>
        <v>0</v>
      </c>
      <c r="BH258" s="144">
        <f t="shared" ref="BH258:BH264" si="87">IF(N258="sníž. přenesená",J258,0)</f>
        <v>0</v>
      </c>
      <c r="BI258" s="144">
        <f t="shared" ref="BI258:BI264" si="88">IF(N258="nulová",J258,0)</f>
        <v>0</v>
      </c>
      <c r="BJ258" s="13" t="s">
        <v>78</v>
      </c>
      <c r="BK258" s="144">
        <f t="shared" ref="BK258:BK264" si="89">ROUND(I258*H258,2)</f>
        <v>0</v>
      </c>
      <c r="BL258" s="13" t="s">
        <v>202</v>
      </c>
      <c r="BM258" s="143" t="s">
        <v>544</v>
      </c>
    </row>
    <row r="259" spans="2:65" s="1" customFormat="1" ht="24.2" customHeight="1">
      <c r="B259" s="104"/>
      <c r="C259" s="133" t="s">
        <v>545</v>
      </c>
      <c r="D259" s="133" t="s">
        <v>140</v>
      </c>
      <c r="E259" s="134" t="s">
        <v>546</v>
      </c>
      <c r="F259" s="135" t="s">
        <v>547</v>
      </c>
      <c r="G259" s="136" t="s">
        <v>152</v>
      </c>
      <c r="H259" s="137">
        <v>36.1</v>
      </c>
      <c r="I259" s="138">
        <v>0</v>
      </c>
      <c r="J259" s="138">
        <f t="shared" si="80"/>
        <v>0</v>
      </c>
      <c r="K259" s="139"/>
      <c r="L259" s="25"/>
      <c r="M259" s="140" t="s">
        <v>1</v>
      </c>
      <c r="N259" s="103" t="s">
        <v>38</v>
      </c>
      <c r="O259" s="141">
        <v>5.8000000000000003E-2</v>
      </c>
      <c r="P259" s="141">
        <f t="shared" si="81"/>
        <v>2.0938000000000003</v>
      </c>
      <c r="Q259" s="141">
        <v>3.0000000000000001E-5</v>
      </c>
      <c r="R259" s="141">
        <f t="shared" si="82"/>
        <v>1.083E-3</v>
      </c>
      <c r="S259" s="141">
        <v>0</v>
      </c>
      <c r="T259" s="142">
        <f t="shared" si="83"/>
        <v>0</v>
      </c>
      <c r="AR259" s="143" t="s">
        <v>202</v>
      </c>
      <c r="AT259" s="143" t="s">
        <v>140</v>
      </c>
      <c r="AU259" s="143" t="s">
        <v>80</v>
      </c>
      <c r="AY259" s="13" t="s">
        <v>138</v>
      </c>
      <c r="BE259" s="144">
        <f t="shared" si="84"/>
        <v>0</v>
      </c>
      <c r="BF259" s="144">
        <f t="shared" si="85"/>
        <v>0</v>
      </c>
      <c r="BG259" s="144">
        <f t="shared" si="86"/>
        <v>0</v>
      </c>
      <c r="BH259" s="144">
        <f t="shared" si="87"/>
        <v>0</v>
      </c>
      <c r="BI259" s="144">
        <f t="shared" si="88"/>
        <v>0</v>
      </c>
      <c r="BJ259" s="13" t="s">
        <v>78</v>
      </c>
      <c r="BK259" s="144">
        <f t="shared" si="89"/>
        <v>0</v>
      </c>
      <c r="BL259" s="13" t="s">
        <v>202</v>
      </c>
      <c r="BM259" s="143" t="s">
        <v>548</v>
      </c>
    </row>
    <row r="260" spans="2:65" s="1" customFormat="1" ht="33" customHeight="1">
      <c r="B260" s="104"/>
      <c r="C260" s="133" t="s">
        <v>549</v>
      </c>
      <c r="D260" s="133" t="s">
        <v>140</v>
      </c>
      <c r="E260" s="134" t="s">
        <v>550</v>
      </c>
      <c r="F260" s="135" t="s">
        <v>551</v>
      </c>
      <c r="G260" s="136" t="s">
        <v>152</v>
      </c>
      <c r="H260" s="137">
        <v>36.1</v>
      </c>
      <c r="I260" s="138">
        <v>0</v>
      </c>
      <c r="J260" s="138">
        <f t="shared" si="80"/>
        <v>0</v>
      </c>
      <c r="K260" s="139"/>
      <c r="L260" s="25"/>
      <c r="M260" s="140" t="s">
        <v>1</v>
      </c>
      <c r="N260" s="103" t="s">
        <v>38</v>
      </c>
      <c r="O260" s="141">
        <v>0.192</v>
      </c>
      <c r="P260" s="141">
        <f t="shared" si="81"/>
        <v>6.9312000000000005</v>
      </c>
      <c r="Q260" s="141">
        <v>4.5500000000000002E-3</v>
      </c>
      <c r="R260" s="141">
        <f t="shared" si="82"/>
        <v>0.16425500000000001</v>
      </c>
      <c r="S260" s="141">
        <v>0</v>
      </c>
      <c r="T260" s="142">
        <f t="shared" si="83"/>
        <v>0</v>
      </c>
      <c r="AR260" s="143" t="s">
        <v>202</v>
      </c>
      <c r="AT260" s="143" t="s">
        <v>140</v>
      </c>
      <c r="AU260" s="143" t="s">
        <v>80</v>
      </c>
      <c r="AY260" s="13" t="s">
        <v>138</v>
      </c>
      <c r="BE260" s="144">
        <f t="shared" si="84"/>
        <v>0</v>
      </c>
      <c r="BF260" s="144">
        <f t="shared" si="85"/>
        <v>0</v>
      </c>
      <c r="BG260" s="144">
        <f t="shared" si="86"/>
        <v>0</v>
      </c>
      <c r="BH260" s="144">
        <f t="shared" si="87"/>
        <v>0</v>
      </c>
      <c r="BI260" s="144">
        <f t="shared" si="88"/>
        <v>0</v>
      </c>
      <c r="BJ260" s="13" t="s">
        <v>78</v>
      </c>
      <c r="BK260" s="144">
        <f t="shared" si="89"/>
        <v>0</v>
      </c>
      <c r="BL260" s="13" t="s">
        <v>202</v>
      </c>
      <c r="BM260" s="143" t="s">
        <v>552</v>
      </c>
    </row>
    <row r="261" spans="2:65" s="1" customFormat="1" ht="33" customHeight="1">
      <c r="B261" s="104"/>
      <c r="C261" s="133" t="s">
        <v>553</v>
      </c>
      <c r="D261" s="133" t="s">
        <v>140</v>
      </c>
      <c r="E261" s="134" t="s">
        <v>554</v>
      </c>
      <c r="F261" s="135" t="s">
        <v>555</v>
      </c>
      <c r="G261" s="136" t="s">
        <v>152</v>
      </c>
      <c r="H261" s="137">
        <v>36.1</v>
      </c>
      <c r="I261" s="138">
        <v>0</v>
      </c>
      <c r="J261" s="138">
        <f t="shared" si="80"/>
        <v>0</v>
      </c>
      <c r="K261" s="139"/>
      <c r="L261" s="25"/>
      <c r="M261" s="140" t="s">
        <v>1</v>
      </c>
      <c r="N261" s="103" t="s">
        <v>38</v>
      </c>
      <c r="O261" s="141">
        <v>0.307</v>
      </c>
      <c r="P261" s="141">
        <f t="shared" si="81"/>
        <v>11.082700000000001</v>
      </c>
      <c r="Q261" s="141">
        <v>2.9999999999999997E-4</v>
      </c>
      <c r="R261" s="141">
        <f t="shared" si="82"/>
        <v>1.0829999999999999E-2</v>
      </c>
      <c r="S261" s="141">
        <v>0</v>
      </c>
      <c r="T261" s="142">
        <f t="shared" si="83"/>
        <v>0</v>
      </c>
      <c r="AR261" s="143" t="s">
        <v>202</v>
      </c>
      <c r="AT261" s="143" t="s">
        <v>140</v>
      </c>
      <c r="AU261" s="143" t="s">
        <v>80</v>
      </c>
      <c r="AY261" s="13" t="s">
        <v>138</v>
      </c>
      <c r="BE261" s="144">
        <f t="shared" si="84"/>
        <v>0</v>
      </c>
      <c r="BF261" s="144">
        <f t="shared" si="85"/>
        <v>0</v>
      </c>
      <c r="BG261" s="144">
        <f t="shared" si="86"/>
        <v>0</v>
      </c>
      <c r="BH261" s="144">
        <f t="shared" si="87"/>
        <v>0</v>
      </c>
      <c r="BI261" s="144">
        <f t="shared" si="88"/>
        <v>0</v>
      </c>
      <c r="BJ261" s="13" t="s">
        <v>78</v>
      </c>
      <c r="BK261" s="144">
        <f t="shared" si="89"/>
        <v>0</v>
      </c>
      <c r="BL261" s="13" t="s">
        <v>202</v>
      </c>
      <c r="BM261" s="143" t="s">
        <v>556</v>
      </c>
    </row>
    <row r="262" spans="2:65" s="1" customFormat="1" ht="37.9" customHeight="1">
      <c r="B262" s="104"/>
      <c r="C262" s="145" t="s">
        <v>557</v>
      </c>
      <c r="D262" s="145" t="s">
        <v>392</v>
      </c>
      <c r="E262" s="146" t="s">
        <v>558</v>
      </c>
      <c r="F262" s="147" t="s">
        <v>559</v>
      </c>
      <c r="G262" s="148" t="s">
        <v>152</v>
      </c>
      <c r="H262" s="149">
        <v>39.71</v>
      </c>
      <c r="I262" s="150">
        <v>0</v>
      </c>
      <c r="J262" s="150">
        <f t="shared" si="80"/>
        <v>0</v>
      </c>
      <c r="K262" s="151"/>
      <c r="L262" s="152"/>
      <c r="M262" s="153" t="s">
        <v>1</v>
      </c>
      <c r="N262" s="154" t="s">
        <v>38</v>
      </c>
      <c r="O262" s="141">
        <v>0</v>
      </c>
      <c r="P262" s="141">
        <f t="shared" si="81"/>
        <v>0</v>
      </c>
      <c r="Q262" s="141">
        <v>3.5500000000000002E-3</v>
      </c>
      <c r="R262" s="141">
        <f t="shared" si="82"/>
        <v>0.1409705</v>
      </c>
      <c r="S262" s="141">
        <v>0</v>
      </c>
      <c r="T262" s="142">
        <f t="shared" si="83"/>
        <v>0</v>
      </c>
      <c r="AR262" s="143" t="s">
        <v>268</v>
      </c>
      <c r="AT262" s="143" t="s">
        <v>392</v>
      </c>
      <c r="AU262" s="143" t="s">
        <v>80</v>
      </c>
      <c r="AY262" s="13" t="s">
        <v>138</v>
      </c>
      <c r="BE262" s="144">
        <f t="shared" si="84"/>
        <v>0</v>
      </c>
      <c r="BF262" s="144">
        <f t="shared" si="85"/>
        <v>0</v>
      </c>
      <c r="BG262" s="144">
        <f t="shared" si="86"/>
        <v>0</v>
      </c>
      <c r="BH262" s="144">
        <f t="shared" si="87"/>
        <v>0</v>
      </c>
      <c r="BI262" s="144">
        <f t="shared" si="88"/>
        <v>0</v>
      </c>
      <c r="BJ262" s="13" t="s">
        <v>78</v>
      </c>
      <c r="BK262" s="144">
        <f t="shared" si="89"/>
        <v>0</v>
      </c>
      <c r="BL262" s="13" t="s">
        <v>202</v>
      </c>
      <c r="BM262" s="143" t="s">
        <v>560</v>
      </c>
    </row>
    <row r="263" spans="2:65" s="1" customFormat="1" ht="16.5" customHeight="1">
      <c r="B263" s="104"/>
      <c r="C263" s="133" t="s">
        <v>561</v>
      </c>
      <c r="D263" s="133" t="s">
        <v>140</v>
      </c>
      <c r="E263" s="134" t="s">
        <v>562</v>
      </c>
      <c r="F263" s="135" t="s">
        <v>563</v>
      </c>
      <c r="G263" s="136" t="s">
        <v>152</v>
      </c>
      <c r="H263" s="137">
        <v>15.8</v>
      </c>
      <c r="I263" s="138">
        <v>0</v>
      </c>
      <c r="J263" s="138">
        <f t="shared" si="80"/>
        <v>0</v>
      </c>
      <c r="K263" s="139"/>
      <c r="L263" s="25"/>
      <c r="M263" s="140" t="s">
        <v>1</v>
      </c>
      <c r="N263" s="103" t="s">
        <v>38</v>
      </c>
      <c r="O263" s="141">
        <v>0.105</v>
      </c>
      <c r="P263" s="141">
        <f t="shared" si="81"/>
        <v>1.659</v>
      </c>
      <c r="Q263" s="141">
        <v>0</v>
      </c>
      <c r="R263" s="141">
        <f t="shared" si="82"/>
        <v>0</v>
      </c>
      <c r="S263" s="141">
        <v>2.5000000000000001E-3</v>
      </c>
      <c r="T263" s="142">
        <f t="shared" si="83"/>
        <v>3.95E-2</v>
      </c>
      <c r="AR263" s="143" t="s">
        <v>202</v>
      </c>
      <c r="AT263" s="143" t="s">
        <v>140</v>
      </c>
      <c r="AU263" s="143" t="s">
        <v>80</v>
      </c>
      <c r="AY263" s="13" t="s">
        <v>138</v>
      </c>
      <c r="BE263" s="144">
        <f t="shared" si="84"/>
        <v>0</v>
      </c>
      <c r="BF263" s="144">
        <f t="shared" si="85"/>
        <v>0</v>
      </c>
      <c r="BG263" s="144">
        <f t="shared" si="86"/>
        <v>0</v>
      </c>
      <c r="BH263" s="144">
        <f t="shared" si="87"/>
        <v>0</v>
      </c>
      <c r="BI263" s="144">
        <f t="shared" si="88"/>
        <v>0</v>
      </c>
      <c r="BJ263" s="13" t="s">
        <v>78</v>
      </c>
      <c r="BK263" s="144">
        <f t="shared" si="89"/>
        <v>0</v>
      </c>
      <c r="BL263" s="13" t="s">
        <v>202</v>
      </c>
      <c r="BM263" s="143" t="s">
        <v>564</v>
      </c>
    </row>
    <row r="264" spans="2:65" s="1" customFormat="1" ht="24.2" customHeight="1">
      <c r="B264" s="104"/>
      <c r="C264" s="133" t="s">
        <v>565</v>
      </c>
      <c r="D264" s="133" t="s">
        <v>140</v>
      </c>
      <c r="E264" s="134" t="s">
        <v>566</v>
      </c>
      <c r="F264" s="135" t="s">
        <v>567</v>
      </c>
      <c r="G264" s="136" t="s">
        <v>383</v>
      </c>
      <c r="H264" s="137">
        <v>445.44099999999997</v>
      </c>
      <c r="I264" s="138">
        <v>0</v>
      </c>
      <c r="J264" s="138">
        <f t="shared" si="80"/>
        <v>0</v>
      </c>
      <c r="K264" s="139"/>
      <c r="L264" s="25"/>
      <c r="M264" s="140" t="s">
        <v>1</v>
      </c>
      <c r="N264" s="103" t="s">
        <v>38</v>
      </c>
      <c r="O264" s="141">
        <v>0</v>
      </c>
      <c r="P264" s="141">
        <f t="shared" si="81"/>
        <v>0</v>
      </c>
      <c r="Q264" s="141">
        <v>0</v>
      </c>
      <c r="R264" s="141">
        <f t="shared" si="82"/>
        <v>0</v>
      </c>
      <c r="S264" s="141">
        <v>0</v>
      </c>
      <c r="T264" s="142">
        <f t="shared" si="83"/>
        <v>0</v>
      </c>
      <c r="AR264" s="143" t="s">
        <v>202</v>
      </c>
      <c r="AT264" s="143" t="s">
        <v>140</v>
      </c>
      <c r="AU264" s="143" t="s">
        <v>80</v>
      </c>
      <c r="AY264" s="13" t="s">
        <v>138</v>
      </c>
      <c r="BE264" s="144">
        <f t="shared" si="84"/>
        <v>0</v>
      </c>
      <c r="BF264" s="144">
        <f t="shared" si="85"/>
        <v>0</v>
      </c>
      <c r="BG264" s="144">
        <f t="shared" si="86"/>
        <v>0</v>
      </c>
      <c r="BH264" s="144">
        <f t="shared" si="87"/>
        <v>0</v>
      </c>
      <c r="BI264" s="144">
        <f t="shared" si="88"/>
        <v>0</v>
      </c>
      <c r="BJ264" s="13" t="s">
        <v>78</v>
      </c>
      <c r="BK264" s="144">
        <f t="shared" si="89"/>
        <v>0</v>
      </c>
      <c r="BL264" s="13" t="s">
        <v>202</v>
      </c>
      <c r="BM264" s="143" t="s">
        <v>568</v>
      </c>
    </row>
    <row r="265" spans="2:65" s="11" customFormat="1" ht="22.9" customHeight="1">
      <c r="B265" s="122"/>
      <c r="D265" s="123" t="s">
        <v>72</v>
      </c>
      <c r="E265" s="131" t="s">
        <v>569</v>
      </c>
      <c r="F265" s="131" t="s">
        <v>570</v>
      </c>
      <c r="J265" s="132">
        <f>BK265</f>
        <v>0</v>
      </c>
      <c r="L265" s="122"/>
      <c r="M265" s="126"/>
      <c r="P265" s="127">
        <f>SUM(P266:P267)</f>
        <v>6.1247999999999996</v>
      </c>
      <c r="R265" s="127">
        <f>SUM(R266:R267)</f>
        <v>0</v>
      </c>
      <c r="T265" s="128">
        <f>SUM(T266:T267)</f>
        <v>0.8676799999999999</v>
      </c>
      <c r="AR265" s="123" t="s">
        <v>80</v>
      </c>
      <c r="AT265" s="129" t="s">
        <v>72</v>
      </c>
      <c r="AU265" s="129" t="s">
        <v>78</v>
      </c>
      <c r="AY265" s="123" t="s">
        <v>138</v>
      </c>
      <c r="BK265" s="130">
        <f>SUM(BK266:BK267)</f>
        <v>0</v>
      </c>
    </row>
    <row r="266" spans="2:65" s="1" customFormat="1" ht="24.2" customHeight="1">
      <c r="B266" s="104"/>
      <c r="C266" s="133" t="s">
        <v>571</v>
      </c>
      <c r="D266" s="133" t="s">
        <v>140</v>
      </c>
      <c r="E266" s="134" t="s">
        <v>572</v>
      </c>
      <c r="F266" s="135" t="s">
        <v>573</v>
      </c>
      <c r="G266" s="136" t="s">
        <v>152</v>
      </c>
      <c r="H266" s="137">
        <v>31.9</v>
      </c>
      <c r="I266" s="138">
        <v>0</v>
      </c>
      <c r="J266" s="138">
        <f>ROUND(I266*H266,2)</f>
        <v>0</v>
      </c>
      <c r="K266" s="139"/>
      <c r="L266" s="25"/>
      <c r="M266" s="140" t="s">
        <v>1</v>
      </c>
      <c r="N266" s="103" t="s">
        <v>38</v>
      </c>
      <c r="O266" s="141">
        <v>0.192</v>
      </c>
      <c r="P266" s="141">
        <f>O266*H266</f>
        <v>6.1247999999999996</v>
      </c>
      <c r="Q266" s="141">
        <v>0</v>
      </c>
      <c r="R266" s="141">
        <f>Q266*H266</f>
        <v>0</v>
      </c>
      <c r="S266" s="141">
        <v>2.7199999999999998E-2</v>
      </c>
      <c r="T266" s="142">
        <f>S266*H266</f>
        <v>0.8676799999999999</v>
      </c>
      <c r="AR266" s="143" t="s">
        <v>202</v>
      </c>
      <c r="AT266" s="143" t="s">
        <v>140</v>
      </c>
      <c r="AU266" s="143" t="s">
        <v>80</v>
      </c>
      <c r="AY266" s="13" t="s">
        <v>138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3" t="s">
        <v>78</v>
      </c>
      <c r="BK266" s="144">
        <f>ROUND(I266*H266,2)</f>
        <v>0</v>
      </c>
      <c r="BL266" s="13" t="s">
        <v>202</v>
      </c>
      <c r="BM266" s="143" t="s">
        <v>574</v>
      </c>
    </row>
    <row r="267" spans="2:65" s="1" customFormat="1" ht="24.2" customHeight="1">
      <c r="B267" s="104"/>
      <c r="C267" s="133" t="s">
        <v>575</v>
      </c>
      <c r="D267" s="133" t="s">
        <v>140</v>
      </c>
      <c r="E267" s="134" t="s">
        <v>576</v>
      </c>
      <c r="F267" s="135" t="s">
        <v>577</v>
      </c>
      <c r="G267" s="136" t="s">
        <v>383</v>
      </c>
      <c r="H267" s="137">
        <v>27.402000000000001</v>
      </c>
      <c r="I267" s="138">
        <v>0</v>
      </c>
      <c r="J267" s="138">
        <f>ROUND(I267*H267,2)</f>
        <v>0</v>
      </c>
      <c r="K267" s="139"/>
      <c r="L267" s="25"/>
      <c r="M267" s="140" t="s">
        <v>1</v>
      </c>
      <c r="N267" s="103" t="s">
        <v>38</v>
      </c>
      <c r="O267" s="141">
        <v>0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202</v>
      </c>
      <c r="AT267" s="143" t="s">
        <v>140</v>
      </c>
      <c r="AU267" s="143" t="s">
        <v>80</v>
      </c>
      <c r="AY267" s="13" t="s">
        <v>138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3" t="s">
        <v>78</v>
      </c>
      <c r="BK267" s="144">
        <f>ROUND(I267*H267,2)</f>
        <v>0</v>
      </c>
      <c r="BL267" s="13" t="s">
        <v>202</v>
      </c>
      <c r="BM267" s="143" t="s">
        <v>578</v>
      </c>
    </row>
    <row r="268" spans="2:65" s="11" customFormat="1" ht="22.9" customHeight="1">
      <c r="B268" s="122"/>
      <c r="D268" s="123" t="s">
        <v>72</v>
      </c>
      <c r="E268" s="131" t="s">
        <v>579</v>
      </c>
      <c r="F268" s="131" t="s">
        <v>580</v>
      </c>
      <c r="J268" s="132">
        <f>BK268</f>
        <v>0</v>
      </c>
      <c r="L268" s="122"/>
      <c r="M268" s="126"/>
      <c r="P268" s="127">
        <f>P269</f>
        <v>5.7449999999999992</v>
      </c>
      <c r="R268" s="127">
        <f>R269</f>
        <v>2.4894999999999997E-2</v>
      </c>
      <c r="T268" s="128">
        <f>T269</f>
        <v>0</v>
      </c>
      <c r="AR268" s="123" t="s">
        <v>80</v>
      </c>
      <c r="AT268" s="129" t="s">
        <v>72</v>
      </c>
      <c r="AU268" s="129" t="s">
        <v>78</v>
      </c>
      <c r="AY268" s="123" t="s">
        <v>138</v>
      </c>
      <c r="BK268" s="130">
        <f>BK269</f>
        <v>0</v>
      </c>
    </row>
    <row r="269" spans="2:65" s="1" customFormat="1" ht="16.5" customHeight="1">
      <c r="B269" s="104"/>
      <c r="C269" s="133" t="s">
        <v>581</v>
      </c>
      <c r="D269" s="133" t="s">
        <v>140</v>
      </c>
      <c r="E269" s="134" t="s">
        <v>582</v>
      </c>
      <c r="F269" s="135" t="s">
        <v>583</v>
      </c>
      <c r="G269" s="136" t="s">
        <v>152</v>
      </c>
      <c r="H269" s="137">
        <v>38.299999999999997</v>
      </c>
      <c r="I269" s="138">
        <v>0</v>
      </c>
      <c r="J269" s="138">
        <f>ROUND(I269*H269,2)</f>
        <v>0</v>
      </c>
      <c r="K269" s="139"/>
      <c r="L269" s="25"/>
      <c r="M269" s="140" t="s">
        <v>1</v>
      </c>
      <c r="N269" s="103" t="s">
        <v>38</v>
      </c>
      <c r="O269" s="141">
        <v>0.15</v>
      </c>
      <c r="P269" s="141">
        <f>O269*H269</f>
        <v>5.7449999999999992</v>
      </c>
      <c r="Q269" s="141">
        <v>6.4999999999999997E-4</v>
      </c>
      <c r="R269" s="141">
        <f>Q269*H269</f>
        <v>2.4894999999999997E-2</v>
      </c>
      <c r="S269" s="141">
        <v>0</v>
      </c>
      <c r="T269" s="142">
        <f>S269*H269</f>
        <v>0</v>
      </c>
      <c r="AR269" s="143" t="s">
        <v>202</v>
      </c>
      <c r="AT269" s="143" t="s">
        <v>140</v>
      </c>
      <c r="AU269" s="143" t="s">
        <v>80</v>
      </c>
      <c r="AY269" s="13" t="s">
        <v>138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3" t="s">
        <v>78</v>
      </c>
      <c r="BK269" s="144">
        <f>ROUND(I269*H269,2)</f>
        <v>0</v>
      </c>
      <c r="BL269" s="13" t="s">
        <v>202</v>
      </c>
      <c r="BM269" s="143" t="s">
        <v>584</v>
      </c>
    </row>
    <row r="270" spans="2:65" s="11" customFormat="1" ht="22.9" customHeight="1">
      <c r="B270" s="122"/>
      <c r="D270" s="123" t="s">
        <v>72</v>
      </c>
      <c r="E270" s="131" t="s">
        <v>585</v>
      </c>
      <c r="F270" s="131" t="s">
        <v>586</v>
      </c>
      <c r="J270" s="132">
        <f>BK270</f>
        <v>0</v>
      </c>
      <c r="L270" s="122"/>
      <c r="M270" s="126"/>
      <c r="P270" s="127">
        <f>SUM(P271:P273)</f>
        <v>31.857999999999997</v>
      </c>
      <c r="R270" s="127">
        <f>SUM(R271:R273)</f>
        <v>0.25403000000000003</v>
      </c>
      <c r="T270" s="128">
        <f>SUM(T271:T273)</f>
        <v>5.1150000000000001E-2</v>
      </c>
      <c r="AR270" s="123" t="s">
        <v>80</v>
      </c>
      <c r="AT270" s="129" t="s">
        <v>72</v>
      </c>
      <c r="AU270" s="129" t="s">
        <v>78</v>
      </c>
      <c r="AY270" s="123" t="s">
        <v>138</v>
      </c>
      <c r="BK270" s="130">
        <f>SUM(BK271:BK273)</f>
        <v>0</v>
      </c>
    </row>
    <row r="271" spans="2:65" s="1" customFormat="1" ht="16.5" customHeight="1">
      <c r="B271" s="104"/>
      <c r="C271" s="133" t="s">
        <v>587</v>
      </c>
      <c r="D271" s="133" t="s">
        <v>140</v>
      </c>
      <c r="E271" s="134" t="s">
        <v>588</v>
      </c>
      <c r="F271" s="135" t="s">
        <v>589</v>
      </c>
      <c r="G271" s="136" t="s">
        <v>152</v>
      </c>
      <c r="H271" s="137">
        <v>165</v>
      </c>
      <c r="I271" s="138">
        <v>0</v>
      </c>
      <c r="J271" s="138">
        <f>ROUND(I271*H271,2)</f>
        <v>0</v>
      </c>
      <c r="K271" s="139"/>
      <c r="L271" s="25"/>
      <c r="M271" s="140" t="s">
        <v>1</v>
      </c>
      <c r="N271" s="103" t="s">
        <v>38</v>
      </c>
      <c r="O271" s="141">
        <v>7.3999999999999996E-2</v>
      </c>
      <c r="P271" s="141">
        <f>O271*H271</f>
        <v>12.209999999999999</v>
      </c>
      <c r="Q271" s="141">
        <v>1E-3</v>
      </c>
      <c r="R271" s="141">
        <f>Q271*H271</f>
        <v>0.16500000000000001</v>
      </c>
      <c r="S271" s="141">
        <v>3.1E-4</v>
      </c>
      <c r="T271" s="142">
        <f>S271*H271</f>
        <v>5.1150000000000001E-2</v>
      </c>
      <c r="AR271" s="143" t="s">
        <v>202</v>
      </c>
      <c r="AT271" s="143" t="s">
        <v>140</v>
      </c>
      <c r="AU271" s="143" t="s">
        <v>80</v>
      </c>
      <c r="AY271" s="13" t="s">
        <v>138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3" t="s">
        <v>78</v>
      </c>
      <c r="BK271" s="144">
        <f>ROUND(I271*H271,2)</f>
        <v>0</v>
      </c>
      <c r="BL271" s="13" t="s">
        <v>202</v>
      </c>
      <c r="BM271" s="143" t="s">
        <v>590</v>
      </c>
    </row>
    <row r="272" spans="2:65" s="1" customFormat="1" ht="24.2" customHeight="1">
      <c r="B272" s="104"/>
      <c r="C272" s="133" t="s">
        <v>591</v>
      </c>
      <c r="D272" s="133" t="s">
        <v>140</v>
      </c>
      <c r="E272" s="134" t="s">
        <v>592</v>
      </c>
      <c r="F272" s="135" t="s">
        <v>593</v>
      </c>
      <c r="G272" s="136" t="s">
        <v>152</v>
      </c>
      <c r="H272" s="137">
        <v>195</v>
      </c>
      <c r="I272" s="138">
        <v>0</v>
      </c>
      <c r="J272" s="138">
        <f>ROUND(I272*H272,2)</f>
        <v>0</v>
      </c>
      <c r="K272" s="139"/>
      <c r="L272" s="25"/>
      <c r="M272" s="140" t="s">
        <v>1</v>
      </c>
      <c r="N272" s="103" t="s">
        <v>38</v>
      </c>
      <c r="O272" s="141">
        <v>6.4000000000000001E-2</v>
      </c>
      <c r="P272" s="141">
        <f>O272*H272</f>
        <v>12.48</v>
      </c>
      <c r="Q272" s="141">
        <v>2.9E-4</v>
      </c>
      <c r="R272" s="141">
        <f>Q272*H272</f>
        <v>5.6550000000000003E-2</v>
      </c>
      <c r="S272" s="141">
        <v>0</v>
      </c>
      <c r="T272" s="142">
        <f>S272*H272</f>
        <v>0</v>
      </c>
      <c r="AR272" s="143" t="s">
        <v>202</v>
      </c>
      <c r="AT272" s="143" t="s">
        <v>140</v>
      </c>
      <c r="AU272" s="143" t="s">
        <v>80</v>
      </c>
      <c r="AY272" s="13" t="s">
        <v>138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3" t="s">
        <v>78</v>
      </c>
      <c r="BK272" s="144">
        <f>ROUND(I272*H272,2)</f>
        <v>0</v>
      </c>
      <c r="BL272" s="13" t="s">
        <v>202</v>
      </c>
      <c r="BM272" s="143" t="s">
        <v>594</v>
      </c>
    </row>
    <row r="273" spans="2:65" s="1" customFormat="1" ht="16.5" customHeight="1">
      <c r="B273" s="104"/>
      <c r="C273" s="133" t="s">
        <v>595</v>
      </c>
      <c r="D273" s="133" t="s">
        <v>140</v>
      </c>
      <c r="E273" s="134" t="s">
        <v>596</v>
      </c>
      <c r="F273" s="135" t="s">
        <v>597</v>
      </c>
      <c r="G273" s="136" t="s">
        <v>152</v>
      </c>
      <c r="H273" s="137">
        <v>112</v>
      </c>
      <c r="I273" s="138">
        <v>0</v>
      </c>
      <c r="J273" s="138">
        <f>ROUND(I273*H273,2)</f>
        <v>0</v>
      </c>
      <c r="K273" s="139"/>
      <c r="L273" s="25"/>
      <c r="M273" s="140" t="s">
        <v>1</v>
      </c>
      <c r="N273" s="103" t="s">
        <v>38</v>
      </c>
      <c r="O273" s="141">
        <v>6.4000000000000001E-2</v>
      </c>
      <c r="P273" s="141">
        <f>O273*H273</f>
        <v>7.1680000000000001</v>
      </c>
      <c r="Q273" s="141">
        <v>2.9E-4</v>
      </c>
      <c r="R273" s="141">
        <f>Q273*H273</f>
        <v>3.2480000000000002E-2</v>
      </c>
      <c r="S273" s="141">
        <v>0</v>
      </c>
      <c r="T273" s="142">
        <f>S273*H273</f>
        <v>0</v>
      </c>
      <c r="AR273" s="143" t="s">
        <v>202</v>
      </c>
      <c r="AT273" s="143" t="s">
        <v>140</v>
      </c>
      <c r="AU273" s="143" t="s">
        <v>80</v>
      </c>
      <c r="AY273" s="13" t="s">
        <v>138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3" t="s">
        <v>78</v>
      </c>
      <c r="BK273" s="144">
        <f>ROUND(I273*H273,2)</f>
        <v>0</v>
      </c>
      <c r="BL273" s="13" t="s">
        <v>202</v>
      </c>
      <c r="BM273" s="143" t="s">
        <v>598</v>
      </c>
    </row>
    <row r="274" spans="2:65" s="11" customFormat="1" ht="25.9" customHeight="1">
      <c r="B274" s="122"/>
      <c r="D274" s="123" t="s">
        <v>72</v>
      </c>
      <c r="E274" s="124" t="s">
        <v>392</v>
      </c>
      <c r="F274" s="124" t="s">
        <v>599</v>
      </c>
      <c r="J274" s="125">
        <f>BK274</f>
        <v>0</v>
      </c>
      <c r="L274" s="122"/>
      <c r="M274" s="126"/>
      <c r="P274" s="127">
        <f>P275+P277</f>
        <v>7.4999999999999997E-2</v>
      </c>
      <c r="R274" s="127">
        <f>R275+R277</f>
        <v>0</v>
      </c>
      <c r="T274" s="128">
        <f>T275+T277</f>
        <v>0</v>
      </c>
      <c r="AR274" s="123" t="s">
        <v>149</v>
      </c>
      <c r="AT274" s="129" t="s">
        <v>72</v>
      </c>
      <c r="AU274" s="129" t="s">
        <v>73</v>
      </c>
      <c r="AY274" s="123" t="s">
        <v>138</v>
      </c>
      <c r="BK274" s="130">
        <f>BK275+BK277</f>
        <v>0</v>
      </c>
    </row>
    <row r="275" spans="2:65" s="11" customFormat="1" ht="22.9" customHeight="1">
      <c r="B275" s="122"/>
      <c r="D275" s="123" t="s">
        <v>72</v>
      </c>
      <c r="E275" s="131" t="s">
        <v>600</v>
      </c>
      <c r="F275" s="131" t="s">
        <v>601</v>
      </c>
      <c r="J275" s="132">
        <f>BK275</f>
        <v>0</v>
      </c>
      <c r="L275" s="122"/>
      <c r="M275" s="126"/>
      <c r="P275" s="127">
        <f>P276</f>
        <v>7.4999999999999997E-2</v>
      </c>
      <c r="R275" s="127">
        <f>R276</f>
        <v>0</v>
      </c>
      <c r="T275" s="128">
        <f>T276</f>
        <v>0</v>
      </c>
      <c r="AR275" s="123" t="s">
        <v>149</v>
      </c>
      <c r="AT275" s="129" t="s">
        <v>72</v>
      </c>
      <c r="AU275" s="129" t="s">
        <v>78</v>
      </c>
      <c r="AY275" s="123" t="s">
        <v>138</v>
      </c>
      <c r="BK275" s="130">
        <f>BK276</f>
        <v>0</v>
      </c>
    </row>
    <row r="276" spans="2:65" s="1" customFormat="1" ht="116.25" customHeight="1">
      <c r="B276" s="104"/>
      <c r="C276" s="133" t="s">
        <v>602</v>
      </c>
      <c r="D276" s="133" t="s">
        <v>140</v>
      </c>
      <c r="E276" s="134" t="s">
        <v>603</v>
      </c>
      <c r="F276" s="135" t="s">
        <v>621</v>
      </c>
      <c r="G276" s="136" t="s">
        <v>241</v>
      </c>
      <c r="H276" s="137">
        <v>1</v>
      </c>
      <c r="I276" s="138">
        <v>0</v>
      </c>
      <c r="J276" s="138">
        <f>ROUND(I276*H276,2)</f>
        <v>0</v>
      </c>
      <c r="K276" s="139"/>
      <c r="L276" s="25"/>
      <c r="M276" s="140" t="s">
        <v>1</v>
      </c>
      <c r="N276" s="103" t="s">
        <v>38</v>
      </c>
      <c r="O276" s="141">
        <v>7.4999999999999997E-2</v>
      </c>
      <c r="P276" s="141">
        <f>O276*H276</f>
        <v>7.4999999999999997E-2</v>
      </c>
      <c r="Q276" s="141">
        <v>0</v>
      </c>
      <c r="R276" s="141">
        <f>Q276*H276</f>
        <v>0</v>
      </c>
      <c r="S276" s="141">
        <v>0</v>
      </c>
      <c r="T276" s="142">
        <f>S276*H276</f>
        <v>0</v>
      </c>
      <c r="AR276" s="143" t="s">
        <v>412</v>
      </c>
      <c r="AT276" s="143" t="s">
        <v>140</v>
      </c>
      <c r="AU276" s="143" t="s">
        <v>80</v>
      </c>
      <c r="AY276" s="13" t="s">
        <v>138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3" t="s">
        <v>78</v>
      </c>
      <c r="BK276" s="144">
        <f>ROUND(I276*H276,2)</f>
        <v>0</v>
      </c>
      <c r="BL276" s="13" t="s">
        <v>412</v>
      </c>
      <c r="BM276" s="143" t="s">
        <v>604</v>
      </c>
    </row>
    <row r="277" spans="2:65" s="11" customFormat="1" ht="22.9" customHeight="1">
      <c r="B277" s="122"/>
      <c r="D277" s="123" t="s">
        <v>72</v>
      </c>
      <c r="E277" s="131" t="s">
        <v>605</v>
      </c>
      <c r="F277" s="131" t="s">
        <v>606</v>
      </c>
      <c r="J277" s="132">
        <f>BK277</f>
        <v>0</v>
      </c>
      <c r="L277" s="122"/>
      <c r="M277" s="126"/>
      <c r="P277" s="127">
        <f>P278</f>
        <v>0</v>
      </c>
      <c r="R277" s="127">
        <f>R278</f>
        <v>0</v>
      </c>
      <c r="T277" s="128">
        <f>T278</f>
        <v>0</v>
      </c>
      <c r="AR277" s="123" t="s">
        <v>149</v>
      </c>
      <c r="AT277" s="129" t="s">
        <v>72</v>
      </c>
      <c r="AU277" s="129" t="s">
        <v>78</v>
      </c>
      <c r="AY277" s="123" t="s">
        <v>138</v>
      </c>
      <c r="BK277" s="130">
        <f>BK278</f>
        <v>0</v>
      </c>
    </row>
    <row r="278" spans="2:65" s="1" customFormat="1" ht="60" customHeight="1">
      <c r="B278" s="104"/>
      <c r="C278" s="133" t="s">
        <v>607</v>
      </c>
      <c r="D278" s="133" t="s">
        <v>140</v>
      </c>
      <c r="E278" s="134" t="s">
        <v>608</v>
      </c>
      <c r="F278" s="135" t="s">
        <v>618</v>
      </c>
      <c r="G278" s="136" t="s">
        <v>241</v>
      </c>
      <c r="H278" s="137">
        <v>1</v>
      </c>
      <c r="I278" s="138">
        <v>0</v>
      </c>
      <c r="J278" s="138">
        <f>ROUND(I278*H278,2)</f>
        <v>0</v>
      </c>
      <c r="K278" s="139"/>
      <c r="L278" s="25"/>
      <c r="M278" s="140" t="s">
        <v>1</v>
      </c>
      <c r="N278" s="103" t="s">
        <v>38</v>
      </c>
      <c r="O278" s="141">
        <v>0</v>
      </c>
      <c r="P278" s="141">
        <f>O278*H278</f>
        <v>0</v>
      </c>
      <c r="Q278" s="141">
        <v>0</v>
      </c>
      <c r="R278" s="141">
        <f>Q278*H278</f>
        <v>0</v>
      </c>
      <c r="S278" s="141">
        <v>0</v>
      </c>
      <c r="T278" s="142">
        <f>S278*H278</f>
        <v>0</v>
      </c>
      <c r="AR278" s="143" t="s">
        <v>412</v>
      </c>
      <c r="AT278" s="143" t="s">
        <v>140</v>
      </c>
      <c r="AU278" s="143" t="s">
        <v>80</v>
      </c>
      <c r="AY278" s="13" t="s">
        <v>138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3" t="s">
        <v>78</v>
      </c>
      <c r="BK278" s="144">
        <f>ROUND(I278*H278,2)</f>
        <v>0</v>
      </c>
      <c r="BL278" s="13" t="s">
        <v>412</v>
      </c>
      <c r="BM278" s="143" t="s">
        <v>609</v>
      </c>
    </row>
    <row r="279" spans="2:65" s="11" customFormat="1" ht="25.9" customHeight="1">
      <c r="B279" s="122"/>
      <c r="D279" s="123" t="s">
        <v>72</v>
      </c>
      <c r="E279" s="124" t="s">
        <v>118</v>
      </c>
      <c r="F279" s="124" t="s">
        <v>610</v>
      </c>
      <c r="J279" s="125">
        <f>BK279</f>
        <v>0</v>
      </c>
      <c r="L279" s="122"/>
      <c r="M279" s="126"/>
      <c r="P279" s="127">
        <f>P280</f>
        <v>0</v>
      </c>
      <c r="R279" s="127">
        <f>R280</f>
        <v>0</v>
      </c>
      <c r="T279" s="128">
        <f>T280</f>
        <v>0</v>
      </c>
      <c r="AR279" s="123" t="s">
        <v>157</v>
      </c>
      <c r="AT279" s="129" t="s">
        <v>72</v>
      </c>
      <c r="AU279" s="129" t="s">
        <v>73</v>
      </c>
      <c r="AY279" s="123" t="s">
        <v>138</v>
      </c>
      <c r="BK279" s="130">
        <f>BK280</f>
        <v>0</v>
      </c>
    </row>
    <row r="280" spans="2:65" s="11" customFormat="1" ht="22.9" customHeight="1">
      <c r="B280" s="122"/>
      <c r="D280" s="123" t="s">
        <v>72</v>
      </c>
      <c r="E280" s="131" t="s">
        <v>611</v>
      </c>
      <c r="F280" s="131" t="s">
        <v>612</v>
      </c>
      <c r="J280" s="132">
        <f>BK280</f>
        <v>0</v>
      </c>
      <c r="L280" s="122"/>
      <c r="M280" s="126"/>
      <c r="P280" s="127">
        <f>P281</f>
        <v>0</v>
      </c>
      <c r="R280" s="127">
        <f>R281</f>
        <v>0</v>
      </c>
      <c r="T280" s="128">
        <f>T281</f>
        <v>0</v>
      </c>
      <c r="AR280" s="123" t="s">
        <v>157</v>
      </c>
      <c r="AT280" s="129" t="s">
        <v>72</v>
      </c>
      <c r="AU280" s="129" t="s">
        <v>78</v>
      </c>
      <c r="AY280" s="123" t="s">
        <v>138</v>
      </c>
      <c r="BK280" s="130">
        <f>BK281</f>
        <v>0</v>
      </c>
    </row>
    <row r="281" spans="2:65" s="1" customFormat="1" ht="24.2" customHeight="1">
      <c r="B281" s="104"/>
      <c r="C281" s="133" t="s">
        <v>613</v>
      </c>
      <c r="D281" s="133" t="s">
        <v>140</v>
      </c>
      <c r="E281" s="134" t="s">
        <v>614</v>
      </c>
      <c r="F281" s="135" t="s">
        <v>617</v>
      </c>
      <c r="G281" s="136" t="s">
        <v>241</v>
      </c>
      <c r="H281" s="137">
        <v>1</v>
      </c>
      <c r="I281" s="138">
        <v>0</v>
      </c>
      <c r="J281" s="138">
        <f>ROUND(I281*H281,2)</f>
        <v>0</v>
      </c>
      <c r="K281" s="139"/>
      <c r="L281" s="25"/>
      <c r="M281" s="155" t="s">
        <v>1</v>
      </c>
      <c r="N281" s="156" t="s">
        <v>38</v>
      </c>
      <c r="O281" s="157">
        <v>0</v>
      </c>
      <c r="P281" s="157">
        <f>O281*H281</f>
        <v>0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AR281" s="143" t="s">
        <v>615</v>
      </c>
      <c r="AT281" s="143" t="s">
        <v>140</v>
      </c>
      <c r="AU281" s="143" t="s">
        <v>80</v>
      </c>
      <c r="AY281" s="13" t="s">
        <v>138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3" t="s">
        <v>78</v>
      </c>
      <c r="BK281" s="144">
        <f>ROUND(I281*H281,2)</f>
        <v>0</v>
      </c>
      <c r="BL281" s="13" t="s">
        <v>615</v>
      </c>
      <c r="BM281" s="143" t="s">
        <v>616</v>
      </c>
    </row>
    <row r="282" spans="2:65" s="1" customFormat="1" ht="6.95" customHeight="1">
      <c r="B282" s="37"/>
      <c r="C282" s="38"/>
      <c r="D282" s="38"/>
      <c r="E282" s="38"/>
      <c r="F282" s="38"/>
      <c r="G282" s="38"/>
      <c r="H282" s="38"/>
      <c r="I282" s="38"/>
      <c r="J282" s="38"/>
      <c r="K282" s="38"/>
      <c r="L282" s="25"/>
    </row>
  </sheetData>
  <autoFilter ref="C145:K281"/>
  <mergeCells count="8">
    <mergeCell ref="D126:F126"/>
    <mergeCell ref="E138:H138"/>
    <mergeCell ref="L2:V2"/>
    <mergeCell ref="E7:H7"/>
    <mergeCell ref="E16:H16"/>
    <mergeCell ref="E25:H25"/>
    <mergeCell ref="E85:H85"/>
    <mergeCell ref="D125:F12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</vt:lpstr>
      <vt:lpstr>'1'!Názvy_tisku</vt:lpstr>
      <vt:lpstr>'Rekapitulace stavby'!Názvy_tisku</vt:lpstr>
      <vt:lpstr>'1'!Oblast_tisku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Choděrová</dc:creator>
  <cp:lastModifiedBy>sagl@ksarchitekti.cz</cp:lastModifiedBy>
  <dcterms:created xsi:type="dcterms:W3CDTF">2023-04-17T12:02:22Z</dcterms:created>
  <dcterms:modified xsi:type="dcterms:W3CDTF">2023-12-05T10:45:55Z</dcterms:modified>
</cp:coreProperties>
</file>