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10" windowWidth="28215" windowHeight="11415"/>
  </bookViews>
  <sheets>
    <sheet name="Rekapitulace stavby" sheetId="1" r:id="rId1"/>
    <sheet name="SO 01 _stavební část" sheetId="7" r:id="rId2"/>
    <sheet name="SO 02 - EL" sheetId="3" r:id="rId3"/>
    <sheet name="Vedlejší a ostatn..." sheetId="4" r:id="rId4"/>
  </sheets>
  <externalReferences>
    <externalReference r:id="rId5"/>
    <externalReference r:id="rId6"/>
  </externalReferences>
  <definedNames>
    <definedName name="_xlnm._FilterDatabase" localSheetId="1" hidden="1">'SO 01 _stavební část'!$C$63:$K$121</definedName>
    <definedName name="_xlnm._FilterDatabase" localSheetId="2" hidden="1">'SO 02 - EL'!#REF!</definedName>
    <definedName name="_xlnm._FilterDatabase" localSheetId="3" hidden="1">'Vedlejší a ostatn...'!$C$119:$K$128</definedName>
    <definedName name="cisloobjektu" localSheetId="1">[1]REKAPITULACE!#REF!</definedName>
    <definedName name="cisloobjektu">[1]REKAPITULACE!#REF!</definedName>
    <definedName name="cislostavby" localSheetId="1">[1]REKAPITULACE!#REF!</definedName>
    <definedName name="cislostavby">[1]REKAPITULACE!#REF!</definedName>
    <definedName name="Datum" localSheetId="1">[1]REKAPITULACE!#REF!</definedName>
    <definedName name="Datum">[1]REKAPITULACE!#REF!</definedName>
    <definedName name="Dodavka" localSheetId="1">'[1]Rekapitulace STAVEBNÍ ČÁST'!#REF!</definedName>
    <definedName name="Dodavka">'[1]Rekapitulace STAVEBNÍ ČÁST'!#REF!</definedName>
    <definedName name="Dodavka0" localSheetId="1">'[1]STAVEBNÍ ČÁST'!#REF!</definedName>
    <definedName name="Dodavka0">'[1]STAVEBNÍ ČÁST'!#REF!</definedName>
    <definedName name="HSV">'[1]Rekapitulace STAVEBNÍ ČÁST'!$E$17</definedName>
    <definedName name="HSV0" localSheetId="1">'[1]STAVEBNÍ ČÁST'!#REF!</definedName>
    <definedName name="HSV0">'[1]STAVEBNÍ ČÁST'!#REF!</definedName>
    <definedName name="HZS" localSheetId="1">'[1]Rekapitulace STAVEBNÍ ČÁST'!#REF!</definedName>
    <definedName name="HZS">'[1]Rekapitulace STAVEBNÍ ČÁST'!#REF!</definedName>
    <definedName name="HZS0" localSheetId="1">'[1]STAVEBNÍ ČÁST'!#REF!</definedName>
    <definedName name="HZS0">'[1]STAVEBNÍ ČÁST'!#REF!</definedName>
    <definedName name="JKSO" localSheetId="1">[1]REKAPITULACE!#REF!</definedName>
    <definedName name="JKSO">[1]REKAPITULACE!#REF!</definedName>
    <definedName name="MJ" localSheetId="1">[1]REKAPITULACE!#REF!</definedName>
    <definedName name="MJ">[1]REKAPITULACE!#REF!</definedName>
    <definedName name="Mont" localSheetId="1">'[1]Rekapitulace STAVEBNÍ ČÁST'!#REF!</definedName>
    <definedName name="Mont">'[1]Rekapitulace STAVEBNÍ ČÁST'!#REF!</definedName>
    <definedName name="Montaz0" localSheetId="1">'[1]STAVEBNÍ ČÁST'!#REF!</definedName>
    <definedName name="Montaz0">'[1]STAVEBNÍ ČÁST'!#REF!</definedName>
    <definedName name="nazevobjektu" localSheetId="1">[1]REKAPITULACE!#REF!</definedName>
    <definedName name="nazevobjektu">[1]REKAPITULACE!#REF!</definedName>
    <definedName name="nazevstavby" localSheetId="1">[1]REKAPITULACE!#REF!</definedName>
    <definedName name="nazevstavby">[1]REKAPITULACE!#REF!</definedName>
    <definedName name="_xlnm.Print_Titles" localSheetId="0">'Rekapitulace stavby'!$91:$91</definedName>
    <definedName name="_xlnm.Print_Titles" localSheetId="1">'SO 01 _stavební část'!$63:$63</definedName>
    <definedName name="_xlnm.Print_Titles" localSheetId="2">'SO 02 - EL'!$55:$55</definedName>
    <definedName name="_xlnm.Print_Titles" localSheetId="3">'Vedlejší a ostatn...'!$119:$119</definedName>
    <definedName name="Objednatel" localSheetId="1">[1]REKAPITULACE!#REF!</definedName>
    <definedName name="Objednatel">[1]REKAPITULACE!#REF!</definedName>
    <definedName name="_xlnm.Print_Area" localSheetId="0">'Rekapitulace stavby'!$D$4:$AO$75,'Rekapitulace stavby'!$C$81:$AQ$98</definedName>
    <definedName name="_xlnm.Print_Area" localSheetId="1">'SO 01 _stavební část'!$C$4:$J$30,'SO 01 _stavební část'!$C$34:$J$45,'SO 01 _stavební část'!$C$51:$J$121</definedName>
    <definedName name="_xlnm.Print_Area" localSheetId="2">'SO 02 - EL'!#REF!,'SO 02 - EL'!#REF!,'SO 02 - EL'!#REF!</definedName>
    <definedName name="_xlnm.Print_Area" localSheetId="3">'Vedlejší a ostatn...'!$C$4:$J$76,'Vedlejší a ostatn...'!$C$82:$J$101,'Vedlejší a ostatn...'!$C$107:$J$128</definedName>
    <definedName name="PocetMJ" localSheetId="1">[1]REKAPITULACE!#REF!</definedName>
    <definedName name="PocetMJ">[1]REKAPITULACE!#REF!</definedName>
    <definedName name="Poznamka" localSheetId="1">[1]REKAPITULACE!#REF!</definedName>
    <definedName name="Poznamka">[1]REKAPITULACE!#REF!</definedName>
    <definedName name="Projektant" localSheetId="1">[1]REKAPITULACE!#REF!</definedName>
    <definedName name="Projektant">[1]REKAPITULACE!#REF!</definedName>
    <definedName name="PSV" localSheetId="1">'[1]Rekapitulace STAVEBNÍ ČÁST'!#REF!</definedName>
    <definedName name="PSV">'[1]Rekapitulace STAVEBNÍ ČÁST'!#REF!</definedName>
    <definedName name="PSV0" localSheetId="1">'[1]STAVEBNÍ ČÁST'!#REF!</definedName>
    <definedName name="PSV0">'[1]STAVEBNÍ ČÁST'!#REF!</definedName>
    <definedName name="Typ" localSheetId="1">'[1]STAVEBNÍ ČÁST'!#REF!</definedName>
    <definedName name="Typ">'[1]STAVEBNÍ ČÁST'!#REF!</definedName>
    <definedName name="VRN" localSheetId="1">'[1]Rekapitulace STAVEBNÍ ČÁST'!#REF!</definedName>
    <definedName name="VRN">'[1]Rekapitulace STAVEBNÍ ČÁST'!#REF!</definedName>
    <definedName name="VRNKc" localSheetId="1">'[1]Rekapitulace STAVEBNÍ ČÁST'!#REF!</definedName>
    <definedName name="VRNKc">'[1]Rekapitulace STAVEBNÍ ČÁST'!#REF!</definedName>
    <definedName name="VRNnazev" localSheetId="1">'[1]Rekapitulace STAVEBNÍ ČÁST'!#REF!</definedName>
    <definedName name="VRNnazev">'[1]Rekapitulace STAVEBNÍ ČÁST'!#REF!</definedName>
    <definedName name="VRNproc" localSheetId="1">'[1]Rekapitulace STAVEBNÍ ČÁST'!#REF!</definedName>
    <definedName name="VRNproc">'[1]Rekapitulace STAVEBNÍ ČÁST'!#REF!</definedName>
    <definedName name="VRNzakl" localSheetId="1">'[1]Rekapitulace STAVEBNÍ ČÁST'!#REF!</definedName>
    <definedName name="VRNzakl">'[1]Rekapitulace STAVEBNÍ ČÁST'!#REF!</definedName>
    <definedName name="Zakazka" localSheetId="1">[1]REKAPITULACE!#REF!</definedName>
    <definedName name="Zakazka">[1]REKAPITULACE!#REF!</definedName>
    <definedName name="Zaklad22" localSheetId="1">[1]REKAPITULACE!#REF!</definedName>
    <definedName name="Zaklad22">[1]REKAPITULACE!#REF!</definedName>
    <definedName name="Zaklad5" localSheetId="1">[1]REKAPITULACE!#REF!</definedName>
    <definedName name="Zaklad5">[1]REKAPITULACE!#REF!</definedName>
    <definedName name="Zhotovitel" localSheetId="1">[1]REKAPITULACE!#REF!</definedName>
    <definedName name="Zhotovitel">[1]REKAPITULACE!#REF!</definedName>
  </definedNames>
  <calcPr calcId="125725"/>
</workbook>
</file>

<file path=xl/calcChain.xml><?xml version="1.0" encoding="utf-8"?>
<calcChain xmlns="http://schemas.openxmlformats.org/spreadsheetml/2006/main">
  <c r="J59" i="3"/>
  <c r="J12"/>
  <c r="H119" i="7"/>
  <c r="H93"/>
  <c r="H71"/>
  <c r="J71" s="1"/>
  <c r="H104" l="1"/>
  <c r="H70"/>
  <c r="J79" i="3"/>
  <c r="H59"/>
  <c r="J78"/>
  <c r="E7"/>
  <c r="E46" s="1"/>
  <c r="J110" i="7"/>
  <c r="J76" i="3"/>
  <c r="J74"/>
  <c r="J72"/>
  <c r="J71"/>
  <c r="J68"/>
  <c r="J67"/>
  <c r="J66"/>
  <c r="J65"/>
  <c r="T58"/>
  <c r="T57" s="1"/>
  <c r="T56" s="1"/>
  <c r="R58"/>
  <c r="R57" s="1"/>
  <c r="R56" s="1"/>
  <c r="P58"/>
  <c r="P57" s="1"/>
  <c r="P56" s="1"/>
  <c r="J52"/>
  <c r="F50"/>
  <c r="J34"/>
  <c r="F34"/>
  <c r="J33"/>
  <c r="F33"/>
  <c r="J32"/>
  <c r="F32"/>
  <c r="J24"/>
  <c r="E24"/>
  <c r="J53" s="1"/>
  <c r="J23"/>
  <c r="J18"/>
  <c r="E18"/>
  <c r="F53" s="1"/>
  <c r="J17"/>
  <c r="J15"/>
  <c r="E15"/>
  <c r="F52" s="1"/>
  <c r="J14"/>
  <c r="J50"/>
  <c r="H120" i="7"/>
  <c r="J119"/>
  <c r="H67"/>
  <c r="S67" s="1"/>
  <c r="S66" s="1"/>
  <c r="J93"/>
  <c r="J92"/>
  <c r="J91"/>
  <c r="J90"/>
  <c r="J89"/>
  <c r="J88"/>
  <c r="J87"/>
  <c r="J86"/>
  <c r="J115"/>
  <c r="J114"/>
  <c r="J113"/>
  <c r="J112"/>
  <c r="J111"/>
  <c r="J109"/>
  <c r="J108"/>
  <c r="J107"/>
  <c r="F98"/>
  <c r="H96" s="1"/>
  <c r="S96" s="1"/>
  <c r="H75"/>
  <c r="H68"/>
  <c r="H73" s="1"/>
  <c r="H76"/>
  <c r="J76" s="1"/>
  <c r="H78"/>
  <c r="J78" s="1"/>
  <c r="H77"/>
  <c r="J77" s="1"/>
  <c r="O117"/>
  <c r="O116" s="1"/>
  <c r="Q117"/>
  <c r="Q116" s="1"/>
  <c r="S117"/>
  <c r="S116" s="1"/>
  <c r="J126" i="4"/>
  <c r="S120" i="7"/>
  <c r="S106"/>
  <c r="S105" s="1"/>
  <c r="J81"/>
  <c r="AM86" i="1"/>
  <c r="J58" i="3" l="1"/>
  <c r="J57" s="1"/>
  <c r="J56" s="1"/>
  <c r="J105" i="7"/>
  <c r="H85"/>
  <c r="H74"/>
  <c r="H69"/>
  <c r="H72" s="1"/>
  <c r="J72" s="1"/>
  <c r="O104"/>
  <c r="O103" s="1"/>
  <c r="J68"/>
  <c r="J73"/>
  <c r="H83"/>
  <c r="J83" s="1"/>
  <c r="O120"/>
  <c r="O106"/>
  <c r="O105" s="1"/>
  <c r="O96"/>
  <c r="O67"/>
  <c r="O66" s="1"/>
  <c r="Q120"/>
  <c r="Q106"/>
  <c r="Q105" s="1"/>
  <c r="Q96"/>
  <c r="Q67"/>
  <c r="Q66" s="1"/>
  <c r="H79"/>
  <c r="J79" s="1"/>
  <c r="H82"/>
  <c r="J82" s="1"/>
  <c r="J30" i="3" l="1"/>
  <c r="AG95" i="1"/>
  <c r="Q104" i="7"/>
  <c r="Q103" s="1"/>
  <c r="S104"/>
  <c r="S103" s="1"/>
  <c r="J85"/>
  <c r="H84"/>
  <c r="J84" s="1"/>
  <c r="J69"/>
  <c r="J70"/>
  <c r="J74"/>
  <c r="J75"/>
  <c r="J80" l="1"/>
  <c r="Q84"/>
  <c r="Q80" s="1"/>
  <c r="O84"/>
  <c r="O80" s="1"/>
  <c r="S84"/>
  <c r="S80" s="1"/>
  <c r="J123" i="4"/>
  <c r="J125"/>
  <c r="J124" s="1"/>
  <c r="J12" i="7" l="1"/>
  <c r="J41" s="1"/>
  <c r="J96"/>
  <c r="J117"/>
  <c r="J116" s="1"/>
  <c r="J60"/>
  <c r="F58"/>
  <c r="J43"/>
  <c r="F41"/>
  <c r="E39"/>
  <c r="J24"/>
  <c r="E24"/>
  <c r="J61" s="1"/>
  <c r="J23"/>
  <c r="J18"/>
  <c r="E18"/>
  <c r="F61" s="1"/>
  <c r="J17"/>
  <c r="J15"/>
  <c r="E15"/>
  <c r="F60" s="1"/>
  <c r="J14"/>
  <c r="E7"/>
  <c r="E54" s="1"/>
  <c r="J104" l="1"/>
  <c r="J103" s="1"/>
  <c r="H99"/>
  <c r="J58"/>
  <c r="J44"/>
  <c r="F44"/>
  <c r="F43"/>
  <c r="E37"/>
  <c r="Q99" l="1"/>
  <c r="O99"/>
  <c r="S99"/>
  <c r="J99"/>
  <c r="H101"/>
  <c r="H100"/>
  <c r="J67"/>
  <c r="J66" s="1"/>
  <c r="J95" l="1"/>
  <c r="J65" s="1"/>
  <c r="Q95"/>
  <c r="Q65" s="1"/>
  <c r="S101"/>
  <c r="Q101"/>
  <c r="O101"/>
  <c r="Q100"/>
  <c r="O100"/>
  <c r="S100"/>
  <c r="J101"/>
  <c r="J100"/>
  <c r="O95" l="1"/>
  <c r="O65" s="1"/>
  <c r="S95"/>
  <c r="S65" s="1"/>
  <c r="J37" i="4" l="1"/>
  <c r="J36"/>
  <c r="AY97" i="1" s="1"/>
  <c r="J35" i="4"/>
  <c r="AX97" i="1" s="1"/>
  <c r="BI128" i="4"/>
  <c r="BH128"/>
  <c r="BG128"/>
  <c r="BF128"/>
  <c r="T128"/>
  <c r="R128"/>
  <c r="P128"/>
  <c r="BI125"/>
  <c r="BH125"/>
  <c r="BG125"/>
  <c r="BF125"/>
  <c r="T125"/>
  <c r="T124" s="1"/>
  <c r="R125"/>
  <c r="R124" s="1"/>
  <c r="P125"/>
  <c r="P124" s="1"/>
  <c r="BI123"/>
  <c r="BH123"/>
  <c r="BG123"/>
  <c r="BF123"/>
  <c r="T123"/>
  <c r="T122" s="1"/>
  <c r="R123"/>
  <c r="R122" s="1"/>
  <c r="P123"/>
  <c r="P122" s="1"/>
  <c r="J116"/>
  <c r="F114"/>
  <c r="E112"/>
  <c r="J91"/>
  <c r="F89"/>
  <c r="E87"/>
  <c r="J24"/>
  <c r="E24"/>
  <c r="J92" s="1"/>
  <c r="J23"/>
  <c r="J18"/>
  <c r="E18"/>
  <c r="F92" s="1"/>
  <c r="J17"/>
  <c r="J15"/>
  <c r="E15"/>
  <c r="F91" s="1"/>
  <c r="J14"/>
  <c r="J12"/>
  <c r="J114" s="1"/>
  <c r="E7"/>
  <c r="E110" s="1"/>
  <c r="AY95" i="1"/>
  <c r="AX95"/>
  <c r="AY94"/>
  <c r="AX94"/>
  <c r="L89"/>
  <c r="AM89"/>
  <c r="AM88"/>
  <c r="L88"/>
  <c r="L86"/>
  <c r="L84"/>
  <c r="L83"/>
  <c r="AS93"/>
  <c r="BK128" i="4"/>
  <c r="BK123"/>
  <c r="J128"/>
  <c r="J127" s="1"/>
  <c r="BK125"/>
  <c r="P127" l="1"/>
  <c r="P121" s="1"/>
  <c r="P120" s="1"/>
  <c r="AU97" i="1" s="1"/>
  <c r="BK127" i="4"/>
  <c r="J100"/>
  <c r="R127"/>
  <c r="R121" s="1"/>
  <c r="R120" s="1"/>
  <c r="T127"/>
  <c r="T121" s="1"/>
  <c r="T120" s="1"/>
  <c r="BK124"/>
  <c r="J99" s="1"/>
  <c r="BK122"/>
  <c r="J89"/>
  <c r="J117"/>
  <c r="F116"/>
  <c r="BE128"/>
  <c r="F117"/>
  <c r="E85"/>
  <c r="BE123"/>
  <c r="BE125"/>
  <c r="BB94" i="1"/>
  <c r="F37" i="4"/>
  <c r="BD97" i="1" s="1"/>
  <c r="F34" i="4"/>
  <c r="BA97" i="1" s="1"/>
  <c r="AW95"/>
  <c r="BD94"/>
  <c r="BB95"/>
  <c r="BA94"/>
  <c r="J34" i="4"/>
  <c r="AW97" i="1" s="1"/>
  <c r="F36" i="4"/>
  <c r="BC97" i="1" s="1"/>
  <c r="BC94"/>
  <c r="F35" i="4"/>
  <c r="BB97" i="1" s="1"/>
  <c r="BA95"/>
  <c r="BD95"/>
  <c r="AW94"/>
  <c r="BC95"/>
  <c r="BK121" i="4" l="1"/>
  <c r="J122"/>
  <c r="J121" s="1"/>
  <c r="AV95" i="1"/>
  <c r="AT95" s="1"/>
  <c r="AZ94"/>
  <c r="AZ95"/>
  <c r="AV94"/>
  <c r="AT94" s="1"/>
  <c r="F33" i="4"/>
  <c r="AZ97" i="1" s="1"/>
  <c r="J33" i="4"/>
  <c r="AV97" i="1" s="1"/>
  <c r="AT97" s="1"/>
  <c r="BC93"/>
  <c r="AY93" s="1"/>
  <c r="BD93"/>
  <c r="W32" s="1"/>
  <c r="BB93"/>
  <c r="W30" s="1"/>
  <c r="BA93"/>
  <c r="J98" i="4" l="1"/>
  <c r="J120"/>
  <c r="BK120"/>
  <c r="AU94" i="1"/>
  <c r="AU95"/>
  <c r="AX93"/>
  <c r="W31"/>
  <c r="AZ93"/>
  <c r="AW93"/>
  <c r="J30" i="4" l="1"/>
  <c r="AG97" i="1" s="1"/>
  <c r="AN97" s="1"/>
  <c r="J97" i="4"/>
  <c r="J96"/>
  <c r="AU93" i="1"/>
  <c r="AV93"/>
  <c r="J39" i="4" l="1"/>
  <c r="AN95" i="1"/>
  <c r="AT93"/>
  <c r="J120" i="7" l="1"/>
  <c r="H121"/>
  <c r="J118" l="1"/>
  <c r="J102" s="1"/>
  <c r="S121"/>
  <c r="S118" s="1"/>
  <c r="S102" s="1"/>
  <c r="S64" s="1"/>
  <c r="Q121"/>
  <c r="Q118" s="1"/>
  <c r="Q102" s="1"/>
  <c r="Q64" s="1"/>
  <c r="O121"/>
  <c r="O118" s="1"/>
  <c r="O102" s="1"/>
  <c r="O64" s="1"/>
  <c r="J121"/>
  <c r="J64" l="1"/>
  <c r="J30" s="1"/>
  <c r="AG94" i="1" s="1"/>
  <c r="AG93" l="1"/>
  <c r="AK26" s="1"/>
  <c r="AN94"/>
  <c r="AN93" s="1"/>
  <c r="AK34" l="1"/>
  <c r="AK29" s="1"/>
  <c r="W29"/>
</calcChain>
</file>

<file path=xl/sharedStrings.xml><?xml version="1.0" encoding="utf-8"?>
<sst xmlns="http://schemas.openxmlformats.org/spreadsheetml/2006/main" count="661" uniqueCount="246">
  <si>
    <t>Export Komplet</t>
  </si>
  <si>
    <t/>
  </si>
  <si>
    <t>2.0</t>
  </si>
  <si>
    <t>False</t>
  </si>
  <si>
    <t>{066c7d95-e1c1-432f-a81b-e41c200196fb}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</si>
  <si>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</si>
  <si>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</si>
  <si>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</si>
  <si>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</si>
  <si>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</si>
  <si>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</si>
  <si>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</si>
  <si>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</si>
  <si>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9033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</si>
  <si>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</si>
  <si>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</si>
  <si>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</si>
  <si>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</si>
  <si>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</si>
  <si>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</si>
  <si>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</si>
  <si>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</si>
  <si>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</si>
  <si>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</si>
  <si>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</si>
  <si>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Ing. Arch. Jan Ságl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</si>
  <si>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</si>
  <si>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</si>
  <si>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</si>
  <si>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</si>
  <si>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</si>
  <si>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</si>
  <si>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</si>
  <si>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</si>
  <si>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</si>
  <si>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</si>
  <si>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</si>
  <si>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</si>
  <si>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</si>
  <si>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</si>
  <si>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</si>
  <si>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</si>
  <si>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</si>
  <si>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</si>
  <si>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</si>
  <si>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</si>
  <si>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</si>
  <si>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</si>
  <si>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</si>
  <si>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</si>
  <si>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</si>
  <si>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</si>
  <si>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</si>
  <si>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</si>
  <si>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</si>
  <si>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</si>
  <si>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</si>
  <si>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</si>
  <si>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</si>
  <si>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</si>
  <si>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</si>
  <si>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</si>
  <si>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</si>
  <si>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</si>
  <si>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</si>
  <si>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</si>
  <si>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</si>
  <si>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</si>
  <si>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</si>
  <si>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</si>
  <si>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</si>
  <si>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</si>
  <si>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</si>
  <si>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</si>
  <si>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</si>
  <si>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</si>
  <si>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</si>
  <si>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</si>
  <si>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{bd4f265b-82f1-49c5-9537-4077ec0322fb}</t>
  </si>
  <si>
    <t>2</t>
  </si>
  <si>
    <t>SO 02</t>
  </si>
  <si>
    <t>{cce428d3-d5cb-4de9-b18e-d03a4fd44952}</t>
  </si>
  <si>
    <t>Vedlejší a ostatní náklady</t>
  </si>
  <si>
    <t>{bf6113bf-d119-4be7-a096-8119b9267a97}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</si>
  <si>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</si>
  <si>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</si>
  <si>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</si>
  <si>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</si>
  <si>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</si>
  <si>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</si>
  <si>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</si>
  <si>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</si>
  <si>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</si>
  <si>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</si>
  <si>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</si>
  <si>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</si>
  <si>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</si>
  <si>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</si>
  <si>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</si>
  <si>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</si>
  <si>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</si>
  <si>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</si>
  <si>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</si>
  <si>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</si>
  <si>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</si>
  <si>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</si>
  <si>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</si>
  <si>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</si>
  <si>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kus</t>
  </si>
  <si>
    <t>4</t>
  </si>
  <si>
    <t>VV</t>
  </si>
  <si>
    <t>m2</t>
  </si>
  <si>
    <t>6</t>
  </si>
  <si>
    <t>5</t>
  </si>
  <si>
    <t>m</t>
  </si>
  <si>
    <t>Úpravy povrchů, podlahy a osazování výplní</t>
  </si>
  <si>
    <t>9</t>
  </si>
  <si>
    <t>m3</t>
  </si>
  <si>
    <t>t</t>
  </si>
  <si>
    <t>Ostatní konstrukce a práce, bourání</t>
  </si>
  <si>
    <t>997</t>
  </si>
  <si>
    <t>Přesun sutě</t>
  </si>
  <si>
    <t>997013113</t>
  </si>
  <si>
    <t>Vnitrostaveništní doprava suti a vybouraných hmot pro budovy v přes 9 do 12 m s použitím mechanizace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</si>
  <si>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</si>
  <si>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</si>
  <si>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</si>
  <si>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</si>
  <si>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>997013609</t>
  </si>
  <si>
    <t>Poplatek za uložení na skládce (skládkovné) stavebního odpadu ze směsí nebo oddělených frakcí betonu, cihel a keramických výrobků kód odpadu 17 01 07</t>
  </si>
  <si>
    <t>PSV</t>
  </si>
  <si>
    <t>Práce a dodávky PSV</t>
  </si>
  <si>
    <t>soub</t>
  </si>
  <si>
    <t>763</t>
  </si>
  <si>
    <t>Konstrukce suché výstavby</t>
  </si>
  <si>
    <t>766</t>
  </si>
  <si>
    <t>Konstrukce truhlářské</t>
  </si>
  <si>
    <t>783</t>
  </si>
  <si>
    <t>Dokončovací práce - nátěry</t>
  </si>
  <si>
    <t>783314101a</t>
  </si>
  <si>
    <t>784</t>
  </si>
  <si>
    <t>Dokončovací práce - malby a tapety</t>
  </si>
  <si>
    <t>784211101</t>
  </si>
  <si>
    <t>kpl</t>
  </si>
  <si>
    <t>SO 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</si>
  <si>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</si>
  <si>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</si>
  <si>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</si>
  <si>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</si>
  <si>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</si>
  <si>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</si>
  <si>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</si>
  <si>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</si>
  <si>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</si>
  <si>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1024</t>
  </si>
  <si>
    <t>-2147275011</t>
  </si>
  <si>
    <t>VRN3</t>
  </si>
  <si>
    <t>Zařízení staveniště</t>
  </si>
  <si>
    <t>030001000</t>
  </si>
  <si>
    <t>715519582</t>
  </si>
  <si>
    <t>VRN4</t>
  </si>
  <si>
    <t>Inženýrská činnost</t>
  </si>
  <si>
    <t>044003000</t>
  </si>
  <si>
    <t>1251715589</t>
  </si>
  <si>
    <t>R</t>
  </si>
  <si>
    <t>Revize - kpl</t>
  </si>
  <si>
    <t>Nátěr zárubní světle šedý</t>
  </si>
  <si>
    <t>Rekonstrukce částí objektu budovy Pavilonu H</t>
  </si>
  <si>
    <t>vysazeni dveří, uložení do skladu v 1PP a zpětná motnáž</t>
  </si>
  <si>
    <t>ks</t>
  </si>
  <si>
    <t>Vysátí podkladu povlakových podlah</t>
  </si>
  <si>
    <t>Příplatek k mazaninám za přidání ocelových vláken (drátkobeton) pro objemové vyztužení 35 kg/m3</t>
  </si>
  <si>
    <t>Stěrkování speciální samonivelační stěrkou rychleschnoucí</t>
  </si>
  <si>
    <t>Strojní přeborušení nivelace včetně vysátí</t>
  </si>
  <si>
    <t>přesun hmot</t>
  </si>
  <si>
    <t>úklid staveniště, zakrývání kci</t>
  </si>
  <si>
    <t>v ---  níže se nacházejí doplňkové a pomocné údaje k sestavám  --- v</t>
  </si>
  <si>
    <t>Demontáž PVC lepeného k podkladu včetně likvidace</t>
  </si>
  <si>
    <t>Demontáž soklů (fabionu) včetně likvidace</t>
  </si>
  <si>
    <t>Odstranění tepelné izolace podlah volně kladené z vláknitých materiálů suchých tl do 100 mm - původní kročejová izolace</t>
  </si>
  <si>
    <t>Bourání podkladů pod dlažby nebo mazanin betonových nebo z litého asfaltu tl do 100 mm pl přes 4 m2 - vyztužených karisítí</t>
  </si>
  <si>
    <t>Dodávka a montáž fabionového soklu včetně rohů a koutůí -El5,  včetně chemoprénu a akrylátů</t>
  </si>
  <si>
    <t>Dodávka a montáž fabionového soklu včetně rohůu a koutů -vysokozátěžévý homogen,  včetně chemoprénu a akrylátů</t>
  </si>
  <si>
    <t>Mazanina tl  50 mm z betonu prostého bez zvýšených nároků na prostředí tř. C 25/30 včetně dilataci</t>
  </si>
  <si>
    <t>Dodávka a montáž kročejová minerální  izolace-  Dynamická tuhost MN·m-3 26</t>
  </si>
  <si>
    <t>Dodávka a montáž -dilatační (separační) PE folie - dodávka a montáž. Včetně přelepení spojů. Tl. min 0,1mm</t>
  </si>
  <si>
    <t>JIP INT</t>
  </si>
  <si>
    <t xml:space="preserve">Celkové vnější rozměry: š. 4020 mm, h. 600/800 mm, v. pracovní linky 900 mm, výška horních skříněk 1550 mm (600 a 950 mm), mezera mezi skříňkami 550 mm, sokl 80 mm; 
1x horní skříňka: š. 400 mm, v. 950 mm, h. 550 mm, 2x přestavitelná police uvnitř, 1x dvířka s dotlumem; 1x horní skříňka: š. 400 mm, v. 600 mm, h. 550 mm, 2x přestavitelná police uvnitř, 1x dvířka s dotlumem; 4x horní skříňka: š. 600 mm, v. 950 mm, h. 550 mm, 2x přestavitelná police, 2x dvířka s dotlumem; 4x horní skříňka: š. 600 mm, v. 600 mm, h. 550 mm, 2x přestavitelná police, 2x dvířka s dotlumem; 2x horní skříňka: š. 600 mm, v. 950 mm, h. 350 mm, 2x přestavitelná police, 2x dvířka s dotlumem; 2x horní skříňka: š. 600 mm, v. 600 mm, h. 350 mm, 2x přestavitelná police, 2x dvířka s dotlumem;
led osvětlení pracovní plochy v hliníkové liště se skrytým trafem, dvojdřez nerezový š. 760 mm (do skříňky š. 800 mm), 2x nerezová automatická směšovací baterie, 1x bezpečnostní sklo v nerezovém rámečku oddělující pracovní plochu, pracovní deska a zástěna pracovní desky v zadu za deskou a vpravo u stěny, 
2x skříňka: š. 400, h. 800, v. 782 mm, 3x šuplík š. 400 mm - 1x v. 200 mm, 2x v. 290 mm, celovýsuvné skryté kování ze spod šuplete s dotlumem a dotahem; 1x skříňka: š. 800, h. 800, v. 782 mm pod dřez, 2x dvířka s dotlumem, 1x přestavitelná police; 1x skříňka: š. 600, h. 800, v. 782 mm, 3x šuplík š. 600 mm - 1x v. 200 mm, 2x v. 290 mm, celovýsuvné skryté kování ze spod šuplete s dotlumem a dotahem; 1x skříňka: š. 600, h. 800, v. 782 mm, 3x drátěný šuplík š. 600 mm s vysokou nostností 50 kg, celovýsuvné kování ze spod šuplete s dotlumem a dotahem, 1x dvířka s dotlumem; 2x skříňka: š. 610, h. 600, v. 782 mm, 3x drátěný šuplík š. 600 mm s vysokou nostností 50 kg, celovýsuvné kování ze spod šuplete s dotlumem a dotahem, 1x dvířka s dotlumem;
sokl z plastu s nerezovou fólií z přední a levé strany linky, 40x úchytka, všechny dvířka a šuplata zamykací na jeden univerzální klíč - dodat 10 ks tohoto univerzálního klíče
</t>
  </si>
  <si>
    <t>JIP CHIR</t>
  </si>
  <si>
    <t>Celkové vnější rozměry: š. 3940 mm, h. 600/800 mm, v. pracovní linky 900 mm, výška horních skříněk 1550 mm (600 a 950 mm), mezera mezi skříňkami 550 mm, sokl 80 mm; 
1x horní skříňka: š. 400 mm, v. 950 mm, h. 550 mm, 2x přestavitelná police uvnitř, 1x dvířka s dotlumem; 1x horní skříňka: š. 400 mm, v. 600 mm, h. 550 mm, 2x přestavitelná police uvnitř, 1x dvířka s dotlumem; 2x horní skříňka: š. 600 mm, v. 950 mm, h. 550 mm, 2x přestavitelná police, 2x dvířka s dotlumem; 2x horní skříňka: š. 600 mm, v. 600 mm, h. 550 mm, 2x přestavitelná police, 2x dvířka s dotlumem; 1x horní skříňka: š. 540 mm, v. 950 mm, h. 350 mm, 2x přestavitelná police, 2x dvířka s dotlumem; 1x horní skříňka: š. 540 mm, v. 600 mm, h. 350 mm, 2x přestavitelná police, 2x dvířka s dotlumem; 3x horní skříňka: š. 600 mm, v. 950 mm, h. 350 mm, 2x přestavitelná police, 2x dvířka s dotlumem; 3x horní skříňka: š. 600 mm, v. 600 mm, h. 350 mm, 2x přestavitelná police, 2x dvířka s dotlumem v každé skříňce;
led osvětlení pracovní plochy v hliníkové liště se skrytým trafem, dvojdřez nerezový š. 760 mm (do skříňky š. 800 mm), 2x nerezová automatická směšovací baterie, 1x bezpečnostní sklo v nerezovém rámečku oddělující pracovní plochu, pracovní deska a zástěna pracovní desky v zadu za deskou a vlevo u stěny; 
2x skříňka: š. 400, h. 800, v. 782 mm, 3x šuplík š. 400 mm - 1x v. 200 mm, 2x v. 290 mm, celovýsuvné skryté kování ze spod šuplete s dotlumem a dotahem; 1x skříňka: š. 800, h. 800, v. 782 mm pod dřez, 2x dvířka s dotlumem pod džezem, 1x přestavitelná police; 1x skříňka: š. 540, h. 600, v. 782 mm, 3x šuplík š. 540 mm - 1x v. 200 mm, 2x v. 290 mm, celovýsuvné skryté kování ze spod šuplete s dotlumem a dotahem; 3x skříňka: š. 600, h. 600, v. 782 mm, 3x drátěný šuplík š. 600 mm s vysokou nostností 50 kg, celovýsuvné kování ze spod šuplete s dotlumem a dotahem, 1x dvířka s dotlumem; 
sokl z plastu s nerezovou fólií z přední a pravé strany linky, 40x úchytka, všechny dvířka a šuplata zamykací na jeden univerzální klíč - dodat 10 ks tohoto univerzálního klíče</t>
  </si>
  <si>
    <t>INT/CHIR KUCHYŇKA PACIENTI</t>
  </si>
  <si>
    <t>Celkové vnější rozměry: š. 2200 mm, h. 600 mm, v. pracovní linky 900 mm, výška vysoké skříňky od podlahy 2200 mm, zadní panel pracovní linky v. 550 mm, sokl 80 mm; 
1x vysoká skříňka: š. 600 mm, v. 1300 mm, h. 600 mm, 4x přestavitelná police uvnitř, 1x dvířka s dotlumem; 
pracovní deska a zástěna pracovní desky v zadu za deskou; 
1x skříňka: š. 600, h. 600, v. 782 mm, 1x dvířky s dotlumem, 2x přestavitelná police, 2x skříňka: š. 400, h. 600, v. 782 mm, 4x šuplík š. 400 mm (stejně vysoké), celovýsuvné skryté kování ze spod šuplete s dotlumem a dotahem, 1x skříňka: š. 800, h. 600, v. 782 mm, 2x dvířka s dotlumem, 2x přestavitelná police;
sokl z plastu s nerezovou fólií z přední a pravé strany linky, 12x úchytka</t>
  </si>
  <si>
    <t>Celkové vnější rozměry: š. 1820 mm, h. 600, v. pracovní linky 900 mm, výška horních skříněk 1550 mm (750 a 800 mm), mezera mezi skříňkami 550 mm, sokl 80 mm; 
3x horní skříňka: š. 600 mm, v. 800 mm, h. 350 mm, 2x přestavitelná police uvnitř, 1x dvířka s dotlumem; 2x horní skříňka: š. 600 mm, v. 750 mm, h. 350 mm, 2x přestavitelná police uvnitř, 1x dvířka s dotlumem; 1x horní skříňka: š. 600 mm, v. 750 mm, h. 350 mm, 1x dvířka s dotlumem a nika na vestavěnou mikrovlnnou troubu včetně MT, otvor na el.; 
led osvětlení pracovní plochy v hliníkové liště se skrytým trafem, dvojdřez nerezový š. 560 mm (do skříňky š. 600 mm), 2x nerezová automatická směšovací baterie, pracovní deska a zástěna pracovní desky v zadu za deskou a vpravo u stěny;
1x vestavěná lednice š. 600 pod pracovní linku včetně dvířek, 1x myčka š. 600 pod pracovní linku včetně dvířek, 1x skříňka: š. 600, h. 600, v. 782 mm pod dřez, 1x dvířky s dotlumem, 1x přestavitelná police, 2x otvor na zásuvku;
sokl z plastu s nerezovou fólií z přední a levé strany linky, 9x úchytka</t>
  </si>
  <si>
    <t>DENNÍ MÍSTNOST</t>
  </si>
  <si>
    <t>Celkové vnější rozměry: š. 1800 mm, h. 600, v. pracovní linky 900 mm, výška horních skříněk 1550 mm (750 a 800 mm), mezera mezi skříňkami 550 mm, sokl 80 mm; 
3x horní skříňka: š. 600 mm, v. 800 mm, h. 350 mm, 2x přestavitelná police uvnitř, 1x dvířka s dotlumem; 2x horní skříňka: š. 600 mm, v. 750 mm, h. 350 mm, 2x přestavitelná police uvnitř, 1x dvířka s dotlumem; 1x horní skříňka: š. 600 mm, v. 750 mm, h. 350 mm, 1x dvířka s dotlumem a nika na vestavěnou mikrovlnnou troubu včetně MT, otvor na el.; 
led osvětlení pracovní plochy v hliníkové liště se skrytým trafem, dvojdřez nerezový š. 560 mm (do skříňky š. 600 mm), 2x nerezová automatická směšovací baterie, pracovní deska a zástěna pracovní desky v zadu za deskou a vpravo u stěny, 
1x skříňka: š. 600, h. 600, v. 782 mm s 4x šuplík š. 600 mm (stejně vysoké), celovýsuvné skryté kování ze spod šuplete s dotlumem a dotahem; 1x myčka š. 600 pod pracovní linku včetně dvířek; 1x skříňka: pod dřez š. 600, h. 600, v. 782 mm, 1x dvířka s dotlumem, 1x přestavitelná police, 1x otvor na zásuvku;
sokl z plastu s nerezovou fólií z přední a levé strany linky, 12x úchytka</t>
  </si>
  <si>
    <t>ARO</t>
  </si>
  <si>
    <t>Celkové vnější rozměry: š. 1800 mm, h. 600 mm, v. pracovní linky 900 mm, výška horních skříněk 1550 mm (600 a 950 mm), mezera mezi skříňkami 550 mm, sokl 80 mm; 
3x horní skříňka: š. 600 mm, v. 950 mm, h. 350 mm, 2x přestavitelná police, 2x dvířka s dotlumem; 3x horní skříňka: š. 600 mm, v. 600 mm, h. 350 mm, 2x přestavitelná police, 2x dvířka s dotlumem; 
led osvětlení pracovní plochy v hliníkové liště se skrytým trafem, pracovní deska a zástěna pracovní desky v zadu za deskou, 
2x skříňka: š. 600, h. 600, v. 782 mm, 3x šuplík š. 600 mm - 1x v. 200 mm, 2x v. 290 mm, celovýsuvné skryté kování ze spod šuplete s dotlumem a dotahem; 1x skříňka: š. 600, h. 600, v. 782 mm, 3x drátěným šupletem š. 600 mm s vysokou nostností 50 kg, celovýsuvné kování ze spod šuplete s dotlumem a dotahem, 1x dvířka s dotlumem; 
sokl z plastu s nerezovou fólií z přední, pravé a levé strany linky, 19x úchytka, všechny dvířka a šuplata zamykací na jeden univerzální klíč - dodat 10 ks tohoto univerzálního klíče</t>
  </si>
  <si>
    <t>ARO SESTERNA</t>
  </si>
  <si>
    <t>Celkové vnější rozměry: š. 3800 mm, h. 600 mm, v. pracovní linky 900 mm, výška horních skříněk 1550 mm (600 a 950 mm), mezera mezi skříňkami 550 mm, sokl 80 mm; 
5x horní skříňka: š. 600 mm, v. 950 mm, h. 350 mm, 2x přestavitelná police uvnitř, 2x dvířka s dotlumem; 5x horní skříňka: š. 600 mm, v. 600 mm, h. 350 mm, 2x přestavitelná police uvnitř, 2x dvířka s dotlumem; 1x horní skříňka: š. 800 mm, v. 950 mm, h. 350 mm, 2x přestavitelná police, 2x dvířka s dotlumem; 1x horní skříňka: š. 800 mm, v. 600 mm, h. 350 mm, 2x přestavitelná police, 2x dvířka s dotlumem;
led osvětlení pracovní plochy v hliníkové liště se skrytým trafem, dvojdřez nerezový š. 760 mm (do skříňky š. 800 mm), 2x nerezová automatická směšovací baterie, 1x bezpečnostní sklo v nerezovém rámečku oddělující pracovní plochu, pracovní deska a zástěna pracovní desky v zadu za deskou, vlevo a vpravo u stěny, 
1x lednice na léky š. 600 mm (dodá nemocnice), 2x skříňka: š. 600, h. 600, v. 782 mm, 3x drátěným šupletem š. 600 mm s vysokou nostností 50 kg, celovýsuvné kování ze spod šuplete s dotlumem a dotahem, 1x dvířka s dotlumem; 1x skříňka: š. 800, h. 600, v. 782 mm pod dřez, 2x dvířka s dotlumem, 1x přestavitelná police; 2x skříňka: š. 600, h. 600, v. 782 mm, 3x šuplík š. 600 mm - 1x v. 200 mm, 2x v. 290 mm, celovýsuvné skryté kování ze spod šuplete s dotlumem a dotahem;  
sokl z plastu s nerezovou fólií z přední strany linky, 34x úchytka, všechny dvířka a šuplata zamykací na jeden univerzální klíč - dodat 10 ks tohoto univerzálního klíče</t>
  </si>
  <si>
    <t>ARO KUCHYŇKA PACIENTI</t>
  </si>
  <si>
    <t>Celkové vnější rozměry: š. 2900 mm, h. 600, v. pracovní linky 900 mm, výška horních skříněk 1550 mm (750 a 800 mm), mezera mezi skříňkami 550 mm, sokl 80 mm; 
4x horní skříňka: š. 600 mm, v. 800 mm, h. 350 mm, 2x přestavitelná police uvnitř, 1x dvířka s dotlumem; 3x horní skříňka: š. 600 mm, v. 750 mm, h. 350 mm, 2x přestavitelná police uvnitř, 1x dvířka s dotlumem; 1x horní skříňka: š. 600 mm, v. 750 mm, h. 350 mm, 1x dvířka s dotlumem a nika na vestavěnou mikrovlnnou troubu včetně MT, otvor na el.; 1x horní skříňka: š. 500 mm, v. 800 mm, h. 350 mm, 2x přestavitelná police uvnitř, 1x dvířka s dotlumem; 1x horní skříňka: š. 500 mm, v. 750 mm, h. 350 mm, 2x přestavitelná police uvnitř, 1x dvířka s dotlumem; 
led osvětlení pracovní plochy v hliníkové liště se skrytým trafem, dvojdřez nerezový š. 560 mm (do skříňky š. 600 mm), 2x nerezová automatická směšovací baterie, pracovní deska a zástěna pracovní desky v zadu za deskou, vlevo a vpravo u stěny, 
1x skříňka: š. 600, h. 600, v. 782 mm, 1x dvířka s dotlumem, 2x přestavitelná police, 1x skříňka: š. 500, h. 600, v. 782 mm, 4x šuplík š. 500 mm (stejně vysoké), celovýsuvné skryté kování ze spod šuplete s dotlumem a dotahem; 1x vestavěná lednice š. 600 pod pracovní linku včetně dvířek; 1x myčka š. 600 pod pracovní linku včetně dvířek; 1x skříňka: š. 600, h. 600, v. 782 mm pod dřez, 1x dvířky s dotlumem, 1x přestavitelná police, 2x otvor na zásuvku;
sokl z plastu s nerezovou fólií z přední strany linky, 17x úchytka</t>
  </si>
  <si>
    <t>IZOLAČNÍ BOX</t>
  </si>
  <si>
    <t>Celkové vnější rozměry: š. 3200 mm, h. 600 mm, v. pracovní linky 900 mm, výška horních skříněk 1550 mm (600 a 950 mm), mezera mezi skříňkami 550 mm, sokl 80 mm; 
1x horní skříňka: š. 800 mm, v. 950 mm, h. 350 mm, 2x přestavitelná police, 2x dvířka s dotlumem; 1x horní skříňka: š. 800 mm, v. 600 mm, h. 350 mm, 2x přestavitelná police, 2x dvířka s dotlumem; 4x horní skříňka: š. 600 mm, v. 950 mm, h. 350 mm, 2x přestavitelná police uvnitř, 2x dvířka s dotlumem; 4x horní skříňka: š. 600 mm, v. 600 mm, h. 350 mm, 2x přestavitelná police uvnitř, 2x dvířka s dotlumem;  
led osvětlení pracovní plochy v hliníkové liště se skrytým trafem, dvojdřez nerezový š. 760 mm (do skříňky š. 800 mm), 2x nerezová automatická směšovací baterie, 1x bezpečnostní sklo v nerezovém rámečku oddělující pracovní plochu, pracovní deska a zástěna pracovní desky v zadu za deskou, vlevo a vpravo u stěny; 
1x skříňka: š. 800, h. 600, v. 782 mm pod dřez, 2x dvířka s dotlumem, 1x přestavitelná police; 2x skříňka: š. 600, h. 600, v. 782 mm, 3x šuplík š. 600 mm - 1x v. 200 mm, 2x v. 290 mm, celovýsuvné skryté kování ze spod šuplete s dotlumem a dotahem; 2x skříňka: š. 600, h. 600, v. 782 mm, 3x drátěným šupletem š. 600 mm s vysokou nostností 50 kg, celovýsuvné kování ze spod šuplete s dotlumem a dotahem, 1x dvířka s dotlumem; 
sokl z plastu s nerezovou fólií z přední strany linky, 30x úchytka, všechny dvířka a šuplata zamykací na jeden univerzální klíč - dodat 10 ks tohoto univerzálního klíče</t>
  </si>
  <si>
    <t>nákres</t>
  </si>
  <si>
    <t>materiál a upřesnění</t>
  </si>
  <si>
    <t xml:space="preserve">Pracovní deska BETON CHICAGO F186 38 mm a zástěna k pracovní desce ve stejném dekoru, ostatní deskový materiál DTD-L 18 mm bílá, ABS 1 mm                                                         
úchytky CHROM SATÉN rozteč 128mm:  
bezpečnostní sklo tl 1cm dělící pracovní linku (čistá a špinavá zóna) v nerezovém rámečku/liště tvaru U o rozměrech celého výrobku (mm):
dvojdřez (š. 800 mm):
  dvojdřez (š. 600 mm):                                                                                                        
automatická baterie:
</t>
  </si>
  <si>
    <t>Vyškrábání spar obkladů zdí, přespárování epoxidovou spárovací hmotou. Lokání opravy (výměny nebo doložení) původního keramického obkladu (RAKO 20*20), zparavení otvorů po kotvení v obkladu</t>
  </si>
  <si>
    <t>Základní akrylátová jednonásobná penetrace podkladu v místnostech výšky do 3,80m</t>
  </si>
  <si>
    <t>vybourání okenních otvorů v nové sesterně (1250*1250*3+900*1250) včetně zapravení a osazení překladů</t>
  </si>
  <si>
    <t xml:space="preserve">Přííprava pro osazení drtičky a myčky, uprava ZTI,nový samostatně jištěný přívod 380V (20m do hl. rozvodny veden pod stropem) viz TL </t>
  </si>
  <si>
    <t>demontáž plastových dveří do původní izolace</t>
  </si>
  <si>
    <t>vybourání dveřního otvoru 1500*2100 včetně osazení překladu</t>
  </si>
  <si>
    <t>porobetonové vyzdívky původních dveřních otvorů 30m2, tl. zdiva 125mm</t>
  </si>
  <si>
    <t>příkon svítidla 41W</t>
  </si>
  <si>
    <t>barva světelného zdroje : 840 neutrální bílá</t>
  </si>
  <si>
    <t>světelný tok min. 4000 lm</t>
  </si>
  <si>
    <t xml:space="preserve">Svítidla určená  pro čisté prostory ( nemocnice, laboratoře, operační sály a vyšetřovny, a také pro použití ve farmaceutickém průmyslu). snadno čistitelná a bezprašná svítidla s krytím IP65. </t>
  </si>
  <si>
    <t>Svítila budou osazena do stávajících pozic na stávající rozvody. Součástí bude úprava SDK  dle potřeb větších rozměrů svítidel</t>
  </si>
  <si>
    <t>Systém stmívání:Ovladač IR</t>
  </si>
  <si>
    <t>Systém stmívání:4-tlačítko</t>
  </si>
  <si>
    <t>Součástí bude vyvedení kabeláže do TM server</t>
  </si>
  <si>
    <t>Datové zásuvky pro kabel 6AT6A, dodávka a montáž</t>
  </si>
  <si>
    <t xml:space="preserve">Systém stmívání:Gateway </t>
  </si>
  <si>
    <t>materiál a upřesnění pro komplet nábytkové prvky</t>
  </si>
  <si>
    <t>wifi - rozvody DAT vedeny pod stropem,  Instalační kabel CAT6A STP . B2ca s1 d1 a1 , SXKD-6A-STP-LSOH-B2ca, D+M. Sdružená pokládka pod strop do drátěných žlabů</t>
  </si>
  <si>
    <t>kamery - rozvody DAT vedeny pod stropem,  Instalační kabel CAT6A STP . B2ca s1 d1 a1 , SXKD-6A-STP-LSOH-B2ca, D+M. Sdružená pokládka pod strop do drátěných žlabů</t>
  </si>
  <si>
    <t>dozbrojeni ramp - rozvody DAT vedeny pod stropem,  Instalační kabel CAT6A STP . B2ca s1 d1 a1 , SXKD-6A-STP-LSOH-B2ca, D+M. Sdružená pokládka pod strop do drátěných žlabů</t>
  </si>
  <si>
    <t xml:space="preserve">Dodávka a montáž: Elektrostatická vodivá krytina v rolích (EL5). Krytina musí být tvořena vodivým nátěrem na rubové vrstvě , jednovrstvou homogenní kalandrovanou a lisovanou konstrukcí , laserem tvrzenou povrchovou úpravou (vodivá mutace) nevyžadující aplikaci ochranných emulzí po celou dobu užívání, chránící před chemickými látkami. Celková tloušťka 2 mm, hmotnost 2985 g/m2, reakce na oheň Bfl-s1, elektrický odpor dle EN 1081 104≤ Rt≤ 106 Ω, odolnost vůči bodové zátěži 0,02 mm, TVOC po 28 dnech &lt; 10μg/ m3 dle ISO 16000-6. Bez obsahu těžkých kovů a ftalátů spadajících do skupiny CMR (karcinogeny, mutageny, reprotoxika dle REACH).emulzí po celou dobu užívání. Celková tloušťka 2 mm, tloušťka nášlapné vrstvy &gt; 1 mm, třída zátěže 34/43, reakce na oheň Bfl-s1, kluznost za mokra R10, odolnost vůči bodové zátěži 0,02mm, kročejová neprůzvučnost 8 dB, antibakteriální přísada, TVOC po 28 dnech dle ISO 16000-6 je &lt; 10 μg/ m3, bez obsahu jedovatých ftalátů, těžkých kovů a ostatních látek spadajících do skupiny CMR (karcinogeny, mutageny, reprotoxika). Včetně podkladních vrstev
</t>
  </si>
  <si>
    <t>Dodávka a montáž : Vysocezátěžová hybridní vinylová podlahová krytina v rolích, která je tvořena kompaktním podkladem , výztužnou mřížkou ze skelných vláken , vysokohustotní lisovanou nášlapnou vrstvou , povrchovou úpravou  nevyžadující aplikaci ochranných emulzí po celou dobu užívání. Celková tloušťka 2 mm, tloušťka nášlapné vrstvy &gt; 1 mm, třída zátěže 34/43, reakce na oheň Bfl-s1, kluznost za mokra R10, odolnost vůči bodové zátěži 0,02mm, kročejová neprůzvučnost 8 dB, antibakteriální přísada, TVOC po 28 dnech dle ISO 16000-6 je &lt; 10 μg/ m3, bez obsahu jedovatých ftalátů, těžkých kovů a ostatních látek spadajících do skupiny CMR (karcinogeny, mutageny, reprotoxika).
Včetně podkladních vrstev</t>
  </si>
  <si>
    <t>D+M Silové zásuvky pro 4 kancelářské pozice (32 zásuvek). Včetně nového silového přívodu (25m pod stropem) k  rozvaděči. Včetně úpravy rozvaděče</t>
  </si>
  <si>
    <t>Svítidlo zápustné, bílá, Napájecí zdroj s rozhraním DALI, Pětipólový zasunovací konektor, Rozměry (výška x šířka x hloubka) 100 x 295 x 1195 mm, Včetně demontáže a likvidace původních</t>
  </si>
  <si>
    <t>Kancelářská pozice - rozvody DAT vedené v podlaze v chráničce (vrstva kročejové izolace), Instalační kabel CAT6A STP . B2ca s1 d1 a1 , SXKD-6A-STP-LSOH-B2ca, včetně chráničky</t>
  </si>
  <si>
    <t>nové výplně okenních otvorů v nové sesterně (1250*1250*3+900*1250) jednoduché zasklení, plastový rám, včetně parapetu, bezpečnostní sklo Conex</t>
  </si>
  <si>
    <t>Oprava celistvého SDK podhledu v rozsahu do 30 %  včetně obnovy povrchů :vybroušení, vložení skelné pásky do tmel, přetmelení. Součástí bude demontáž původních desek v místě instalace slaboproudých rozvodů a  zpětné osazení všech demontovaných koncových prvků</t>
  </si>
  <si>
    <t>nové dveře do sesterny- plastové prosklené 800*1970, D+M, bezpečnostní vrstvené sklo s plošným spojením dvou či více vrstev čirého, s jednou vrstvou polyvinylbutyralové fólie, čiré</t>
  </si>
  <si>
    <t xml:space="preserve">Nové automatické celoskleněné dveře 1500*2000- posuvné, včetně instalace a napojení na el sil a slab </t>
  </si>
  <si>
    <t>14</t>
  </si>
  <si>
    <t>634112127</t>
  </si>
  <si>
    <t>Obvodová dilatace podlahovým páskem z pěnového PE s fólií mezi stěnou a mazaninou nebo potěrem v 120 mm</t>
  </si>
  <si>
    <t>Dvojnásobné bílé malby ze směsí za mokra výborně oděruvzdorných v místnostech v do 3,80 m, včetně akrylování spar</t>
  </si>
  <si>
    <t>KLIMATIZCE do sesterny_split systém, 6kW. Pro dvě jendotky bude společná venkovní část</t>
  </si>
  <si>
    <t>Dokumentace skutečného provedení stavby</t>
  </si>
  <si>
    <t xml:space="preserve">Pracovní deska BETON 38 mm a zástěna k pracovní desce ve stejném dekoru, ostatní deskový materiál DTD-L 18 mm bílá, ABS 1 mm                                                         
úchytky CHROM SATÉN rozteč 128mm:  
bezpečnostní sklo tl 1cm dělící pracovní linku (čistá a špinavá zóna) v nerezovém rámečku/liště tvaru U o rozměrech celého výrobku (mm):
dvojdřez (š. 800 mm):
  dvojdřez (š. 600 mm):                                                                                                        
automatická baterie:
</t>
  </si>
  <si>
    <t>Součástí bude i vyvedení kabelů 40cm nad podlahu do pozic koncových prvků. Součástí budou i zednické práce ve zdivu a koncové prvky. Součásti bude prostup a protipožární ucpávka do TM</t>
  </si>
  <si>
    <t>Součástí bude vyvedení kabeláže do TM server. Součásti bude prostup a protipožární ucpávka do TM</t>
  </si>
  <si>
    <t>Součástí bude vyvedení kabeláže do TM server . Součásti bude prostup a protipožární ucpávka do TM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</si>
</sst>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Arial CE"/>
      <family val="2"/>
    </font>
    <font>
      <sz val="9"/>
      <color rgb="FFFF0000"/>
      <name val="Arial CE"/>
      <family val="2"/>
    </font>
    <font>
      <sz val="9"/>
      <color rgb="FFFF0000"/>
      <name val="Arial CE"/>
    </font>
    <font>
      <sz val="9"/>
      <name val="Arial CE"/>
      <family val="2"/>
    </font>
    <font>
      <sz val="7"/>
      <name val="Arial CE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33" fillId="0" borderId="0" applyNumberFormat="0" applyFill="0" applyBorder="0" applyAlignment="0" applyProtection="0"/>
    <xf numFmtId="0" fontId="35" fillId="0" borderId="0"/>
    <xf numFmtId="0" fontId="36" fillId="0" borderId="0"/>
    <xf numFmtId="0" fontId="37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23">
      <alignment vertical="top"/>
    </xf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20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3" xfId="0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41" fillId="0" borderId="14" xfId="0" applyFont="1" applyBorder="1" applyAlignment="1">
      <alignment horizontal="left" vertical="center"/>
    </xf>
    <xf numFmtId="166" fontId="41" fillId="0" borderId="0" xfId="0" applyNumberFormat="1" applyFont="1" applyBorder="1" applyAlignment="1">
      <alignment vertical="center"/>
    </xf>
    <xf numFmtId="166" fontId="41" fillId="0" borderId="15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0" fontId="42" fillId="0" borderId="22" xfId="0" applyFont="1" applyBorder="1" applyAlignment="1" applyProtection="1">
      <alignment horizontal="center" vertical="center"/>
      <protection locked="0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center" vertical="center" wrapText="1"/>
      <protection locked="0"/>
    </xf>
    <xf numFmtId="3" fontId="42" fillId="0" borderId="22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0" fontId="44" fillId="0" borderId="0" xfId="0" applyFont="1" applyAlignment="1">
      <alignment horizontal="left" vertical="center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167" fontId="20" fillId="0" borderId="24" xfId="0" applyNumberFormat="1" applyFont="1" applyBorder="1" applyAlignment="1" applyProtection="1">
      <alignment vertical="center"/>
      <protection locked="0"/>
    </xf>
    <xf numFmtId="4" fontId="20" fillId="0" borderId="24" xfId="0" applyNumberFormat="1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45" fillId="0" borderId="0" xfId="0" applyFont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27" xfId="0" applyBorder="1"/>
    <xf numFmtId="0" fontId="41" fillId="0" borderId="0" xfId="0" applyFont="1" applyBorder="1" applyAlignment="1" applyProtection="1">
      <alignment horizontal="center" vertical="center"/>
      <protection locked="0"/>
    </xf>
    <xf numFmtId="49" fontId="41" fillId="0" borderId="0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167" fontId="43" fillId="0" borderId="0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Border="1" applyAlignment="1" applyProtection="1">
      <alignment vertical="center"/>
      <protection locked="0"/>
    </xf>
    <xf numFmtId="49" fontId="43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16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left" vertical="center"/>
    </xf>
    <xf numFmtId="0" fontId="46" fillId="0" borderId="0" xfId="0" applyFont="1" applyBorder="1"/>
    <xf numFmtId="0" fontId="0" fillId="0" borderId="0" xfId="0" applyBorder="1" applyAlignment="1">
      <alignment vertical="center"/>
    </xf>
    <xf numFmtId="0" fontId="4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49" fontId="20" fillId="0" borderId="16" xfId="0" applyNumberFormat="1" applyFont="1" applyBorder="1" applyAlignment="1" applyProtection="1">
      <alignment horizontal="left" vertical="center" wrapText="1"/>
      <protection locked="0"/>
    </xf>
    <xf numFmtId="0" fontId="47" fillId="0" borderId="23" xfId="0" applyFont="1" applyBorder="1"/>
    <xf numFmtId="0" fontId="20" fillId="0" borderId="18" xfId="0" applyFont="1" applyBorder="1" applyAlignment="1" applyProtection="1">
      <alignment horizontal="center" vertical="center" wrapText="1"/>
      <protection locked="0"/>
    </xf>
    <xf numFmtId="0" fontId="47" fillId="0" borderId="23" xfId="0" applyFont="1" applyFill="1" applyBorder="1"/>
    <xf numFmtId="0" fontId="0" fillId="0" borderId="0" xfId="0" applyBorder="1"/>
    <xf numFmtId="0" fontId="47" fillId="0" borderId="0" xfId="0" applyFont="1" applyBorder="1"/>
    <xf numFmtId="0" fontId="20" fillId="0" borderId="0" xfId="0" applyFont="1" applyBorder="1" applyAlignment="1" applyProtection="1">
      <alignment horizontal="center" vertical="center"/>
      <protection locked="0"/>
    </xf>
    <xf numFmtId="4" fontId="0" fillId="0" borderId="10" xfId="0" applyNumberFormat="1" applyFont="1" applyBorder="1" applyAlignment="1">
      <alignment vertical="center"/>
    </xf>
    <xf numFmtId="0" fontId="48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0">
    <cellStyle name="fnRegressQ" xfId="3"/>
    <cellStyle name="Hypertextový odkaz" xfId="1" builtinId="8"/>
    <cellStyle name="Hypertextový odkaz 2" xfId="9"/>
    <cellStyle name="Měna 2" xfId="5"/>
    <cellStyle name="Měna 3" xfId="6"/>
    <cellStyle name="Název 2" xfId="7"/>
    <cellStyle name="Normal_J35_Galerie HARFA_VV" xfId="4"/>
    <cellStyle name="normální" xfId="0" builtinId="0" customBuiltin="1"/>
    <cellStyle name="normální 2" xfId="2"/>
    <cellStyle name="Normální 9" xf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http://www.urs.cz/software-a-data/kros-4-ocenovani-a-rizeni-stavebni-vyroby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  <xdr:twoCellAnchor editAs="oneCell">
    <xdr:from>
      <xdr:col>12</xdr:col>
      <xdr:colOff>353906</xdr:colOff>
      <xdr:row>109</xdr:row>
      <xdr:rowOff>740834</xdr:rowOff>
    </xdr:from>
    <xdr:to>
      <xdr:col>12</xdr:col>
      <xdr:colOff>0</xdr:colOff>
      <xdr:row>109</xdr:row>
      <xdr:rowOff>744644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C10AE4C5-F638-AC1F-E189-C4148EAB8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89206" y="7827434"/>
          <a:ext cx="785759" cy="670560"/>
        </a:xfrm>
        <a:prstGeom prst="rect">
          <a:avLst/>
        </a:prstGeom>
      </xdr:spPr>
    </xdr:pic>
    <xdr:clientData/>
  </xdr:twoCellAnchor>
  <xdr:twoCellAnchor editAs="oneCell">
    <xdr:from>
      <xdr:col>12</xdr:col>
      <xdr:colOff>255692</xdr:colOff>
      <xdr:row>108</xdr:row>
      <xdr:rowOff>742529</xdr:rowOff>
    </xdr:from>
    <xdr:to>
      <xdr:col>12</xdr:col>
      <xdr:colOff>0</xdr:colOff>
      <xdr:row>109</xdr:row>
      <xdr:rowOff>256258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F14AFD1F-7275-7539-E7BA-AD7A5EE7F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90992" y="6714704"/>
          <a:ext cx="1131147" cy="8472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431799</xdr:colOff>
      <xdr:row>106</xdr:row>
      <xdr:rowOff>1938021</xdr:rowOff>
    </xdr:from>
    <xdr:to>
      <xdr:col>12</xdr:col>
      <xdr:colOff>0</xdr:colOff>
      <xdr:row>106</xdr:row>
      <xdr:rowOff>2486661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xmlns="" id="{744A58C1-2729-A113-E804-53D46A5A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67099" y="2566671"/>
          <a:ext cx="775992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228599</xdr:colOff>
      <xdr:row>107</xdr:row>
      <xdr:rowOff>1049866</xdr:rowOff>
    </xdr:from>
    <xdr:to>
      <xdr:col>12</xdr:col>
      <xdr:colOff>0</xdr:colOff>
      <xdr:row>107</xdr:row>
      <xdr:rowOff>2077720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158EC48C-01F1-9713-3024-882DC149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63899" y="4297891"/>
          <a:ext cx="1076654" cy="1027854"/>
        </a:xfrm>
        <a:prstGeom prst="rect">
          <a:avLst/>
        </a:prstGeom>
      </xdr:spPr>
    </xdr:pic>
    <xdr:clientData/>
  </xdr:twoCellAnchor>
  <xdr:twoCellAnchor editAs="oneCell">
    <xdr:from>
      <xdr:col>11</xdr:col>
      <xdr:colOff>237212</xdr:colOff>
      <xdr:row>106</xdr:row>
      <xdr:rowOff>238119</xdr:rowOff>
    </xdr:from>
    <xdr:to>
      <xdr:col>11</xdr:col>
      <xdr:colOff>2042947</xdr:colOff>
      <xdr:row>106</xdr:row>
      <xdr:rowOff>2424359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xmlns="" id="{A5803992-D295-62B0-B946-F75FB3D6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34419" y="28793412"/>
          <a:ext cx="1805735" cy="2186240"/>
        </a:xfrm>
        <a:prstGeom prst="rect">
          <a:avLst/>
        </a:prstGeom>
      </xdr:spPr>
    </xdr:pic>
    <xdr:clientData/>
  </xdr:twoCellAnchor>
  <xdr:twoCellAnchor editAs="oneCell">
    <xdr:from>
      <xdr:col>11</xdr:col>
      <xdr:colOff>68580</xdr:colOff>
      <xdr:row>107</xdr:row>
      <xdr:rowOff>137160</xdr:rowOff>
    </xdr:from>
    <xdr:to>
      <xdr:col>11</xdr:col>
      <xdr:colOff>2154621</xdr:colOff>
      <xdr:row>107</xdr:row>
      <xdr:rowOff>2468879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7FE1D7BB-4C88-0B1E-43A6-59E327D41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565787" y="31884970"/>
          <a:ext cx="2086041" cy="2331719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182881</xdr:colOff>
      <xdr:row>108</xdr:row>
      <xdr:rowOff>186691</xdr:rowOff>
    </xdr:from>
    <xdr:to>
      <xdr:col>11</xdr:col>
      <xdr:colOff>1158240</xdr:colOff>
      <xdr:row>108</xdr:row>
      <xdr:rowOff>1144695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xmlns="" id="{2ED1AC37-9B0E-62FF-5ADB-C689B364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679431" y="35991166"/>
          <a:ext cx="975359" cy="958004"/>
        </a:xfrm>
        <a:prstGeom prst="rect">
          <a:avLst/>
        </a:prstGeom>
      </xdr:spPr>
    </xdr:pic>
    <xdr:clientData/>
  </xdr:twoCellAnchor>
  <xdr:twoCellAnchor editAs="oneCell">
    <xdr:from>
      <xdr:col>11</xdr:col>
      <xdr:colOff>144781</xdr:colOff>
      <xdr:row>109</xdr:row>
      <xdr:rowOff>45721</xdr:rowOff>
    </xdr:from>
    <xdr:to>
      <xdr:col>11</xdr:col>
      <xdr:colOff>2782957</xdr:colOff>
      <xdr:row>109</xdr:row>
      <xdr:rowOff>1234109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E7B9A1AE-73C7-7546-DBF8-B7245357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647129" y="37259482"/>
          <a:ext cx="2638176" cy="1188388"/>
        </a:xfrm>
        <a:prstGeom prst="rect">
          <a:avLst/>
        </a:prstGeom>
      </xdr:spPr>
    </xdr:pic>
    <xdr:clientData/>
  </xdr:twoCellAnchor>
  <xdr:twoCellAnchor editAs="oneCell">
    <xdr:from>
      <xdr:col>11</xdr:col>
      <xdr:colOff>99061</xdr:colOff>
      <xdr:row>110</xdr:row>
      <xdr:rowOff>68580</xdr:rowOff>
    </xdr:from>
    <xdr:to>
      <xdr:col>11</xdr:col>
      <xdr:colOff>1249681</xdr:colOff>
      <xdr:row>110</xdr:row>
      <xdr:rowOff>1605137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xmlns="" id="{D0BE488C-11BB-4C63-F9D8-31E90600D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481561" y="8831580"/>
          <a:ext cx="1150620" cy="1536557"/>
        </a:xfrm>
        <a:prstGeom prst="rect">
          <a:avLst/>
        </a:prstGeom>
      </xdr:spPr>
    </xdr:pic>
    <xdr:clientData/>
  </xdr:twoCellAnchor>
  <xdr:twoCellAnchor editAs="oneCell">
    <xdr:from>
      <xdr:col>11</xdr:col>
      <xdr:colOff>91440</xdr:colOff>
      <xdr:row>111</xdr:row>
      <xdr:rowOff>22860</xdr:rowOff>
    </xdr:from>
    <xdr:to>
      <xdr:col>11</xdr:col>
      <xdr:colOff>1150620</xdr:colOff>
      <xdr:row>111</xdr:row>
      <xdr:rowOff>1499362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710DE9C6-2A14-8D85-18D5-040AD419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473940" y="10414635"/>
          <a:ext cx="1059180" cy="1476502"/>
        </a:xfrm>
        <a:prstGeom prst="rect">
          <a:avLst/>
        </a:prstGeom>
      </xdr:spPr>
    </xdr:pic>
    <xdr:clientData/>
  </xdr:twoCellAnchor>
  <xdr:twoCellAnchor editAs="oneCell">
    <xdr:from>
      <xdr:col>11</xdr:col>
      <xdr:colOff>68581</xdr:colOff>
      <xdr:row>112</xdr:row>
      <xdr:rowOff>50594</xdr:rowOff>
    </xdr:from>
    <xdr:to>
      <xdr:col>11</xdr:col>
      <xdr:colOff>1924707</xdr:colOff>
      <xdr:row>112</xdr:row>
      <xdr:rowOff>1173425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5824BD0C-12A4-A286-6D83-254200B4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565788" y="43418904"/>
          <a:ext cx="1856126" cy="1120532"/>
        </a:xfrm>
        <a:prstGeom prst="rect">
          <a:avLst/>
        </a:prstGeom>
      </xdr:spPr>
    </xdr:pic>
    <xdr:clientData/>
  </xdr:twoCellAnchor>
  <xdr:twoCellAnchor editAs="oneCell">
    <xdr:from>
      <xdr:col>11</xdr:col>
      <xdr:colOff>87266</xdr:colOff>
      <xdr:row>113</xdr:row>
      <xdr:rowOff>38100</xdr:rowOff>
    </xdr:from>
    <xdr:to>
      <xdr:col>11</xdr:col>
      <xdr:colOff>2095499</xdr:colOff>
      <xdr:row>113</xdr:row>
      <xdr:rowOff>2043973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xmlns="" id="{C7B8441F-5E1B-56DE-27BB-D4D2E7D8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584473" y="44575686"/>
          <a:ext cx="2008233" cy="2005873"/>
        </a:xfrm>
        <a:prstGeom prst="rect">
          <a:avLst/>
        </a:prstGeom>
      </xdr:spPr>
    </xdr:pic>
    <xdr:clientData/>
  </xdr:twoCellAnchor>
  <xdr:twoCellAnchor editAs="oneCell">
    <xdr:from>
      <xdr:col>11</xdr:col>
      <xdr:colOff>144779</xdr:colOff>
      <xdr:row>114</xdr:row>
      <xdr:rowOff>83821</xdr:rowOff>
    </xdr:from>
    <xdr:to>
      <xdr:col>11</xdr:col>
      <xdr:colOff>1872154</xdr:colOff>
      <xdr:row>114</xdr:row>
      <xdr:rowOff>1772580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xmlns="" id="{726B06CF-A14E-1AC6-92BE-F511A605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641986" y="47288407"/>
          <a:ext cx="1727375" cy="1688759"/>
        </a:xfrm>
        <a:prstGeom prst="rect">
          <a:avLst/>
        </a:prstGeom>
      </xdr:spPr>
    </xdr:pic>
    <xdr:clientData/>
  </xdr:twoCellAnchor>
  <xdr:twoCellAnchor editAs="oneCell">
    <xdr:from>
      <xdr:col>12</xdr:col>
      <xdr:colOff>154060</xdr:colOff>
      <xdr:row>107</xdr:row>
      <xdr:rowOff>2365586</xdr:rowOff>
    </xdr:from>
    <xdr:to>
      <xdr:col>12</xdr:col>
      <xdr:colOff>0</xdr:colOff>
      <xdr:row>108</xdr:row>
      <xdr:rowOff>477520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xmlns="" id="{E54C7CEC-6C2B-4574-A081-ED71AEB0F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889360" y="5613611"/>
          <a:ext cx="1245764" cy="836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l/iCloudDrive/Magnet/OC%20KRAKOV%20-%20FIT2B%20v&#253;kaz%20v&#253;m&#283;r_1.7_20180827_rev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l/Downloads/P&#345;.&#269;.%204%20-%20Rozpocet_Rekonstrukce%20&#269;&#225;st&#237;%20objektu%20budovy%20Pavilonu%20H_26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Rekapitulace STAVEBNÍ ČÁST"/>
      <sheetName val="STAVEBNÍ ČÁST"/>
      <sheetName val="ZTI"/>
      <sheetName val="VZT"/>
      <sheetName val="EL"/>
      <sheetName val="SHZ"/>
      <sheetName val="EPS"/>
      <sheetName val="ROZVODY TEPLA CHLADU"/>
      <sheetName val="MaR"/>
      <sheetName val="SOZ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SO 01 _stavební část"/>
      <sheetName val="SO 02 - EL"/>
      <sheetName val="Vedlejší a ostatn..."/>
    </sheetNames>
    <sheetDataSet>
      <sheetData sheetId="0" refreshError="1">
        <row r="6">
          <cell r="K6" t="str">
            <v>Rekonstrukce částí objektu budovy Pavilonu H</v>
          </cell>
        </row>
        <row r="8">
          <cell r="AN8">
            <v>45323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topLeftCell="B66" workbookViewId="0">
      <selection activeCell="AK26" sqref="AK26:AO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78" t="s">
        <v>5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306" t="s">
        <v>13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307" t="s">
        <v>167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199">
        <v>45408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20</v>
      </c>
      <c r="AK10" s="26" t="s">
        <v>21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18</v>
      </c>
      <c r="AK11" s="26" t="s">
        <v>22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23</v>
      </c>
      <c r="AK13" s="26" t="s">
        <v>21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18</v>
      </c>
      <c r="AK14" s="26" t="s">
        <v>22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24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25</v>
      </c>
      <c r="AK17" s="26" t="s">
        <v>22</v>
      </c>
      <c r="AN17" s="24" t="s">
        <v>1</v>
      </c>
      <c r="AR17" s="20"/>
      <c r="BS17" s="17" t="s">
        <v>26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18</v>
      </c>
      <c r="AK20" s="26" t="s">
        <v>22</v>
      </c>
      <c r="AN20" s="24" t="s">
        <v>1</v>
      </c>
      <c r="AR20" s="20"/>
      <c r="BS20" s="17" t="s">
        <v>26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47.25" customHeight="1">
      <c r="B23" s="20"/>
      <c r="E23" s="308" t="s">
        <v>29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09">
        <f>ROUND(AG93,2)</f>
        <v>0</v>
      </c>
      <c r="AL26" s="310"/>
      <c r="AM26" s="310"/>
      <c r="AN26" s="310"/>
      <c r="AO26" s="310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11" t="s">
        <v>31</v>
      </c>
      <c r="M28" s="311"/>
      <c r="N28" s="311"/>
      <c r="O28" s="311"/>
      <c r="P28" s="311"/>
      <c r="Q28" s="29"/>
      <c r="R28" s="29"/>
      <c r="S28" s="29"/>
      <c r="T28" s="29"/>
      <c r="U28" s="29"/>
      <c r="V28" s="29"/>
      <c r="W28" s="311" t="s">
        <v>32</v>
      </c>
      <c r="X28" s="311"/>
      <c r="Y28" s="311"/>
      <c r="Z28" s="311"/>
      <c r="AA28" s="311"/>
      <c r="AB28" s="311"/>
      <c r="AC28" s="311"/>
      <c r="AD28" s="311"/>
      <c r="AE28" s="311"/>
      <c r="AF28" s="29"/>
      <c r="AG28" s="29"/>
      <c r="AH28" s="29"/>
      <c r="AI28" s="29"/>
      <c r="AJ28" s="29"/>
      <c r="AK28" s="311" t="s">
        <v>33</v>
      </c>
      <c r="AL28" s="311"/>
      <c r="AM28" s="311"/>
      <c r="AN28" s="311"/>
      <c r="AO28" s="311"/>
      <c r="AP28" s="29"/>
      <c r="AQ28" s="29"/>
      <c r="AR28" s="30"/>
      <c r="BE28" s="29"/>
    </row>
    <row r="29" spans="1:71" s="3" customFormat="1" ht="14.45" customHeight="1">
      <c r="B29" s="34"/>
      <c r="D29" s="26" t="s">
        <v>34</v>
      </c>
      <c r="F29" s="26" t="s">
        <v>35</v>
      </c>
      <c r="L29" s="294">
        <v>0.21</v>
      </c>
      <c r="M29" s="293"/>
      <c r="N29" s="293"/>
      <c r="O29" s="293"/>
      <c r="P29" s="293"/>
      <c r="W29" s="292">
        <f>AK26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AK34-AK26</f>
        <v>0</v>
      </c>
      <c r="AL29" s="293"/>
      <c r="AM29" s="293"/>
      <c r="AN29" s="293"/>
      <c r="AO29" s="293"/>
      <c r="AR29" s="34"/>
    </row>
    <row r="30" spans="1:71" s="3" customFormat="1" ht="14.45" hidden="1" customHeight="1">
      <c r="B30" s="34"/>
      <c r="F30" s="26" t="s">
        <v>37</v>
      </c>
      <c r="L30" s="294">
        <v>0.21</v>
      </c>
      <c r="M30" s="293"/>
      <c r="N30" s="293"/>
      <c r="O30" s="293"/>
      <c r="P30" s="293"/>
      <c r="W30" s="292" t="e">
        <f>ROUND(BB93, 2)</f>
        <v>#REF!</v>
      </c>
      <c r="X30" s="293"/>
      <c r="Y30" s="293"/>
      <c r="Z30" s="293"/>
      <c r="AA30" s="293"/>
      <c r="AB30" s="293"/>
      <c r="AC30" s="293"/>
      <c r="AD30" s="293"/>
      <c r="AE30" s="293"/>
      <c r="AK30" s="292">
        <v>0</v>
      </c>
      <c r="AL30" s="293"/>
      <c r="AM30" s="293"/>
      <c r="AN30" s="293"/>
      <c r="AO30" s="293"/>
      <c r="AR30" s="34"/>
    </row>
    <row r="31" spans="1:71" s="3" customFormat="1" ht="14.45" hidden="1" customHeight="1">
      <c r="B31" s="34"/>
      <c r="F31" s="26" t="s">
        <v>38</v>
      </c>
      <c r="L31" s="294">
        <v>0.15</v>
      </c>
      <c r="M31" s="293"/>
      <c r="N31" s="293"/>
      <c r="O31" s="293"/>
      <c r="P31" s="293"/>
      <c r="W31" s="292" t="e">
        <f>ROUND(BC93, 2)</f>
        <v>#REF!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4"/>
    </row>
    <row r="32" spans="1:71" s="3" customFormat="1" ht="14.45" hidden="1" customHeight="1">
      <c r="B32" s="34"/>
      <c r="F32" s="26" t="s">
        <v>39</v>
      </c>
      <c r="L32" s="294">
        <v>0</v>
      </c>
      <c r="M32" s="293"/>
      <c r="N32" s="293"/>
      <c r="O32" s="293"/>
      <c r="P32" s="293"/>
      <c r="W32" s="292" t="e">
        <f>ROUND(BD93, 2)</f>
        <v>#REF!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4"/>
    </row>
    <row r="33" spans="1:57" s="2" customFormat="1" ht="6.95" customHeight="1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BE33" s="29"/>
    </row>
    <row r="34" spans="1:57" s="2" customFormat="1" ht="25.9" customHeight="1">
      <c r="A34" s="29"/>
      <c r="B34" s="30"/>
      <c r="C34" s="35"/>
      <c r="D34" s="36" t="s">
        <v>40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 t="s">
        <v>41</v>
      </c>
      <c r="U34" s="37"/>
      <c r="V34" s="37"/>
      <c r="W34" s="37"/>
      <c r="X34" s="295" t="s">
        <v>42</v>
      </c>
      <c r="Y34" s="296"/>
      <c r="Z34" s="296"/>
      <c r="AA34" s="296"/>
      <c r="AB34" s="296"/>
      <c r="AC34" s="37"/>
      <c r="AD34" s="37"/>
      <c r="AE34" s="37"/>
      <c r="AF34" s="37"/>
      <c r="AG34" s="37"/>
      <c r="AH34" s="37"/>
      <c r="AI34" s="37"/>
      <c r="AJ34" s="37"/>
      <c r="AK34" s="297">
        <f>AK26*1.21</f>
        <v>0</v>
      </c>
      <c r="AL34" s="296"/>
      <c r="AM34" s="296"/>
      <c r="AN34" s="296"/>
      <c r="AO34" s="298"/>
      <c r="AP34" s="35"/>
      <c r="AQ34" s="35"/>
      <c r="AR34" s="30"/>
      <c r="BE34" s="29"/>
    </row>
    <row r="35" spans="1:57" s="2" customFormat="1" ht="6.9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BE35" s="29"/>
    </row>
    <row r="36" spans="1:57" s="2" customFormat="1" ht="14.4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B37" s="20"/>
      <c r="AR37" s="20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2" customFormat="1" ht="14.45" customHeight="1">
      <c r="B48" s="39"/>
      <c r="D48" s="40" t="s">
        <v>43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0" t="s">
        <v>44</v>
      </c>
      <c r="AI48" s="41"/>
      <c r="AJ48" s="41"/>
      <c r="AK48" s="41"/>
      <c r="AL48" s="41"/>
      <c r="AM48" s="41"/>
      <c r="AN48" s="41"/>
      <c r="AO48" s="41"/>
      <c r="AR48" s="39"/>
    </row>
    <row r="49" spans="1:57">
      <c r="B49" s="20"/>
      <c r="AR49" s="20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 s="2" customFormat="1" ht="12.75">
      <c r="A59" s="29"/>
      <c r="B59" s="30"/>
      <c r="C59" s="29"/>
      <c r="D59" s="42" t="s">
        <v>45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42" t="s">
        <v>46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42" t="s">
        <v>45</v>
      </c>
      <c r="AI59" s="32"/>
      <c r="AJ59" s="32"/>
      <c r="AK59" s="32"/>
      <c r="AL59" s="32"/>
      <c r="AM59" s="42" t="s">
        <v>46</v>
      </c>
      <c r="AN59" s="32"/>
      <c r="AO59" s="32"/>
      <c r="AP59" s="29"/>
      <c r="AQ59" s="29"/>
      <c r="AR59" s="30"/>
      <c r="BE59" s="29"/>
    </row>
    <row r="60" spans="1:57">
      <c r="B60" s="20"/>
      <c r="AR60" s="20"/>
    </row>
    <row r="61" spans="1:57">
      <c r="B61" s="20"/>
      <c r="AR61" s="20"/>
    </row>
    <row r="62" spans="1:57">
      <c r="B62" s="20"/>
      <c r="AR62" s="20"/>
    </row>
    <row r="63" spans="1:57" s="2" customFormat="1" ht="12.75">
      <c r="A63" s="29"/>
      <c r="B63" s="30"/>
      <c r="C63" s="29"/>
      <c r="D63" s="40" t="s">
        <v>47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0" t="s">
        <v>48</v>
      </c>
      <c r="AI63" s="43"/>
      <c r="AJ63" s="43"/>
      <c r="AK63" s="43"/>
      <c r="AL63" s="43"/>
      <c r="AM63" s="43"/>
      <c r="AN63" s="43"/>
      <c r="AO63" s="43"/>
      <c r="AP63" s="29"/>
      <c r="AQ63" s="29"/>
      <c r="AR63" s="30"/>
      <c r="BE63" s="29"/>
    </row>
    <row r="64" spans="1:57">
      <c r="B64" s="20"/>
      <c r="AR64" s="20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 s="2" customFormat="1" ht="12.75">
      <c r="A74" s="29"/>
      <c r="B74" s="30"/>
      <c r="C74" s="29"/>
      <c r="D74" s="42" t="s">
        <v>45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42" t="s">
        <v>46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42" t="s">
        <v>45</v>
      </c>
      <c r="AI74" s="32"/>
      <c r="AJ74" s="32"/>
      <c r="AK74" s="32"/>
      <c r="AL74" s="32"/>
      <c r="AM74" s="42" t="s">
        <v>46</v>
      </c>
      <c r="AN74" s="32"/>
      <c r="AO74" s="32"/>
      <c r="AP74" s="29"/>
      <c r="AQ74" s="29"/>
      <c r="AR74" s="30"/>
      <c r="BE74" s="29"/>
    </row>
    <row r="75" spans="1:57" s="2" customFormat="1">
      <c r="A75" s="29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30"/>
      <c r="BE75" s="29"/>
    </row>
    <row r="76" spans="1:57" s="2" customFormat="1" ht="6.95" customHeight="1">
      <c r="A76" s="29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30"/>
      <c r="BE76" s="29"/>
    </row>
    <row r="80" spans="1:57" s="2" customFormat="1" ht="6.95" customHeight="1">
      <c r="A80" s="29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30"/>
      <c r="BE80" s="29"/>
    </row>
    <row r="81" spans="1:91" s="2" customFormat="1" ht="24.95" customHeight="1">
      <c r="A81" s="29"/>
      <c r="B81" s="30"/>
      <c r="C81" s="21" t="s">
        <v>49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30"/>
      <c r="BE81" s="29"/>
    </row>
    <row r="82" spans="1:91" s="2" customFormat="1" ht="6.95" customHeight="1">
      <c r="A82" s="29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4" customFormat="1" ht="12" customHeight="1">
      <c r="B83" s="48"/>
      <c r="C83" s="26" t="s">
        <v>12</v>
      </c>
      <c r="L83" s="4" t="str">
        <f>K5</f>
        <v>9033</v>
      </c>
      <c r="AR83" s="48"/>
    </row>
    <row r="84" spans="1:91" s="5" customFormat="1" ht="36.950000000000003" customHeight="1">
      <c r="B84" s="49"/>
      <c r="C84" s="50" t="s">
        <v>14</v>
      </c>
      <c r="L84" s="283" t="str">
        <f>K6</f>
        <v>Rekonstrukce částí objektu budovy Pavilonu H</v>
      </c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R84" s="49"/>
    </row>
    <row r="85" spans="1:91" s="2" customFormat="1" ht="6.95" customHeight="1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30"/>
      <c r="BE85" s="29"/>
    </row>
    <row r="86" spans="1:91" s="2" customFormat="1" ht="12" customHeight="1">
      <c r="A86" s="29"/>
      <c r="B86" s="30"/>
      <c r="C86" s="26" t="s">
        <v>17</v>
      </c>
      <c r="D86" s="29"/>
      <c r="E86" s="29"/>
      <c r="F86" s="29"/>
      <c r="G86" s="29"/>
      <c r="H86" s="29"/>
      <c r="I86" s="29"/>
      <c r="J86" s="29"/>
      <c r="K86" s="29"/>
      <c r="L86" s="51" t="str">
        <f>IF(K8="","",K8)</f>
        <v xml:space="preserve"> </v>
      </c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6" t="s">
        <v>19</v>
      </c>
      <c r="AJ86" s="29"/>
      <c r="AK86" s="29"/>
      <c r="AL86" s="29"/>
      <c r="AM86" s="285">
        <f>IF(AN8= "","",AN8)</f>
        <v>45408</v>
      </c>
      <c r="AN86" s="285"/>
      <c r="AO86" s="29"/>
      <c r="AP86" s="29"/>
      <c r="AQ86" s="29"/>
      <c r="AR86" s="30"/>
      <c r="BE86" s="29"/>
    </row>
    <row r="87" spans="1:91" s="2" customFormat="1" ht="6.95" customHeight="1">
      <c r="A87" s="29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30"/>
      <c r="BE87" s="29"/>
    </row>
    <row r="88" spans="1:91" s="2" customFormat="1" ht="15.2" customHeight="1">
      <c r="A88" s="29"/>
      <c r="B88" s="30"/>
      <c r="C88" s="26" t="s">
        <v>20</v>
      </c>
      <c r="D88" s="29"/>
      <c r="E88" s="29"/>
      <c r="F88" s="29"/>
      <c r="G88" s="29"/>
      <c r="H88" s="29"/>
      <c r="I88" s="29"/>
      <c r="J88" s="29"/>
      <c r="K88" s="29"/>
      <c r="L88" s="4" t="str">
        <f>IF(E11= "","",E11)</f>
        <v xml:space="preserve"> </v>
      </c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6" t="s">
        <v>24</v>
      </c>
      <c r="AJ88" s="29"/>
      <c r="AK88" s="29"/>
      <c r="AL88" s="29"/>
      <c r="AM88" s="286" t="str">
        <f>IF(E17="","",E17)</f>
        <v>Ing. Arch. Jan Ságl</v>
      </c>
      <c r="AN88" s="287"/>
      <c r="AO88" s="287"/>
      <c r="AP88" s="287"/>
      <c r="AQ88" s="29"/>
      <c r="AR88" s="30"/>
      <c r="AS88" s="288" t="s">
        <v>50</v>
      </c>
      <c r="AT88" s="289"/>
      <c r="AU88" s="53"/>
      <c r="AV88" s="53"/>
      <c r="AW88" s="53"/>
      <c r="AX88" s="53"/>
      <c r="AY88" s="53"/>
      <c r="AZ88" s="53"/>
      <c r="BA88" s="53"/>
      <c r="BB88" s="53"/>
      <c r="BC88" s="53"/>
      <c r="BD88" s="54"/>
      <c r="BE88" s="29"/>
    </row>
    <row r="89" spans="1:91" s="2" customFormat="1" ht="15.2" customHeight="1">
      <c r="A89" s="29"/>
      <c r="B89" s="30"/>
      <c r="C89" s="26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IF(E14="","",E14)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86" t="str">
        <f>IF(E20="","",E20)</f>
        <v xml:space="preserve"> </v>
      </c>
      <c r="AN89" s="287"/>
      <c r="AO89" s="287"/>
      <c r="AP89" s="287"/>
      <c r="AQ89" s="29"/>
      <c r="AR89" s="30"/>
      <c r="AS89" s="290"/>
      <c r="AT89" s="29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9"/>
    </row>
    <row r="90" spans="1:91" s="2" customFormat="1" ht="10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30"/>
      <c r="AS90" s="290"/>
      <c r="AT90" s="29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29.25" customHeight="1">
      <c r="A91" s="29"/>
      <c r="B91" s="30"/>
      <c r="C91" s="299" t="s">
        <v>51</v>
      </c>
      <c r="D91" s="300"/>
      <c r="E91" s="300"/>
      <c r="F91" s="300"/>
      <c r="G91" s="300"/>
      <c r="H91" s="57"/>
      <c r="I91" s="301" t="s">
        <v>52</v>
      </c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2" t="s">
        <v>53</v>
      </c>
      <c r="AH91" s="300"/>
      <c r="AI91" s="300"/>
      <c r="AJ91" s="300"/>
      <c r="AK91" s="300"/>
      <c r="AL91" s="300"/>
      <c r="AM91" s="300"/>
      <c r="AN91" s="301" t="s">
        <v>54</v>
      </c>
      <c r="AO91" s="300"/>
      <c r="AP91" s="303"/>
      <c r="AQ91" s="58" t="s">
        <v>55</v>
      </c>
      <c r="AR91" s="30"/>
      <c r="AS91" s="59" t="s">
        <v>56</v>
      </c>
      <c r="AT91" s="60" t="s">
        <v>57</v>
      </c>
      <c r="AU91" s="60" t="s">
        <v>58</v>
      </c>
      <c r="AV91" s="60" t="s">
        <v>59</v>
      </c>
      <c r="AW91" s="60" t="s">
        <v>60</v>
      </c>
      <c r="AX91" s="60" t="s">
        <v>61</v>
      </c>
      <c r="AY91" s="60" t="s">
        <v>62</v>
      </c>
      <c r="AZ91" s="60" t="s">
        <v>63</v>
      </c>
      <c r="BA91" s="60" t="s">
        <v>64</v>
      </c>
      <c r="BB91" s="60" t="s">
        <v>65</v>
      </c>
      <c r="BC91" s="60" t="s">
        <v>66</v>
      </c>
      <c r="BD91" s="61" t="s">
        <v>67</v>
      </c>
      <c r="BE91" s="29"/>
    </row>
    <row r="92" spans="1:91" s="2" customFormat="1" ht="10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30"/>
      <c r="AS92" s="62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4"/>
      <c r="BE92" s="29"/>
    </row>
    <row r="93" spans="1:91" s="6" customFormat="1" ht="32.450000000000003" customHeight="1">
      <c r="B93" s="65"/>
      <c r="C93" s="66" t="s">
        <v>68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304">
        <f>SUM(AG94:AM97)</f>
        <v>0</v>
      </c>
      <c r="AH93" s="304"/>
      <c r="AI93" s="304"/>
      <c r="AJ93" s="304"/>
      <c r="AK93" s="304"/>
      <c r="AL93" s="304"/>
      <c r="AM93" s="304"/>
      <c r="AN93" s="305">
        <f>SUM(AN94:AP97)</f>
        <v>0</v>
      </c>
      <c r="AO93" s="305"/>
      <c r="AP93" s="305"/>
      <c r="AQ93" s="69" t="s">
        <v>1</v>
      </c>
      <c r="AR93" s="65"/>
      <c r="AS93" s="70">
        <f>ROUND(SUM(AS94:AS97),2)</f>
        <v>0</v>
      </c>
      <c r="AT93" s="71" t="e">
        <f>ROUND(SUM(AV93:AW93),2)</f>
        <v>#REF!</v>
      </c>
      <c r="AU93" s="72" t="e">
        <f>ROUND(SUM(AU94:AU97),5)</f>
        <v>#REF!</v>
      </c>
      <c r="AV93" s="71" t="e">
        <f>ROUND(AZ93*L29,2)</f>
        <v>#REF!</v>
      </c>
      <c r="AW93" s="71" t="e">
        <f>ROUND(BA93*#REF!,2)</f>
        <v>#REF!</v>
      </c>
      <c r="AX93" s="71" t="e">
        <f>ROUND(BB93*L29,2)</f>
        <v>#REF!</v>
      </c>
      <c r="AY93" s="71" t="e">
        <f>ROUND(BC93*#REF!,2)</f>
        <v>#REF!</v>
      </c>
      <c r="AZ93" s="71" t="e">
        <f>ROUND(SUM(AZ94:AZ97),2)</f>
        <v>#REF!</v>
      </c>
      <c r="BA93" s="71" t="e">
        <f>ROUND(SUM(BA94:BA97),2)</f>
        <v>#REF!</v>
      </c>
      <c r="BB93" s="71" t="e">
        <f>ROUND(SUM(BB94:BB97),2)</f>
        <v>#REF!</v>
      </c>
      <c r="BC93" s="71" t="e">
        <f>ROUND(SUM(BC94:BC97),2)</f>
        <v>#REF!</v>
      </c>
      <c r="BD93" s="73" t="e">
        <f>ROUND(SUM(BD94:BD97),2)</f>
        <v>#REF!</v>
      </c>
      <c r="BS93" s="74" t="s">
        <v>69</v>
      </c>
      <c r="BT93" s="74" t="s">
        <v>70</v>
      </c>
      <c r="BU93" s="75" t="s">
        <v>71</v>
      </c>
      <c r="BV93" s="74" t="s">
        <v>72</v>
      </c>
      <c r="BW93" s="74" t="s">
        <v>4</v>
      </c>
      <c r="BX93" s="74" t="s">
        <v>73</v>
      </c>
      <c r="CL93" s="74" t="s">
        <v>1</v>
      </c>
    </row>
    <row r="94" spans="1:91" s="7" customFormat="1" ht="35.25" customHeight="1">
      <c r="A94" s="76" t="s">
        <v>74</v>
      </c>
      <c r="B94" s="77"/>
      <c r="C94" s="78"/>
      <c r="D94" s="282" t="s">
        <v>75</v>
      </c>
      <c r="E94" s="282"/>
      <c r="F94" s="282"/>
      <c r="G94" s="282"/>
      <c r="H94" s="282"/>
      <c r="I94" s="79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0">
        <f>'SO 01 _stavební část'!J30</f>
        <v>0</v>
      </c>
      <c r="AH94" s="281"/>
      <c r="AI94" s="281"/>
      <c r="AJ94" s="281"/>
      <c r="AK94" s="281"/>
      <c r="AL94" s="281"/>
      <c r="AM94" s="281"/>
      <c r="AN94" s="280">
        <f>AG94*1.21</f>
        <v>0</v>
      </c>
      <c r="AO94" s="281"/>
      <c r="AP94" s="281"/>
      <c r="AQ94" s="80" t="s">
        <v>76</v>
      </c>
      <c r="AR94" s="77"/>
      <c r="AS94" s="81">
        <v>0</v>
      </c>
      <c r="AT94" s="82" t="e">
        <f>ROUND(SUM(AV94:AW94),2)</f>
        <v>#REF!</v>
      </c>
      <c r="AU94" s="83" t="e">
        <f>#REF!</f>
        <v>#REF!</v>
      </c>
      <c r="AV94" s="82" t="e">
        <f>#REF!</f>
        <v>#REF!</v>
      </c>
      <c r="AW94" s="82" t="e">
        <f>#REF!</f>
        <v>#REF!</v>
      </c>
      <c r="AX94" s="82" t="e">
        <f>#REF!</f>
        <v>#REF!</v>
      </c>
      <c r="AY94" s="82" t="e">
        <f>#REF!</f>
        <v>#REF!</v>
      </c>
      <c r="AZ94" s="82" t="e">
        <f>#REF!</f>
        <v>#REF!</v>
      </c>
      <c r="BA94" s="82" t="e">
        <f>#REF!</f>
        <v>#REF!</v>
      </c>
      <c r="BB94" s="82" t="e">
        <f>#REF!</f>
        <v>#REF!</v>
      </c>
      <c r="BC94" s="82" t="e">
        <f>#REF!</f>
        <v>#REF!</v>
      </c>
      <c r="BD94" s="84" t="e">
        <f>#REF!</f>
        <v>#REF!</v>
      </c>
      <c r="BT94" s="85" t="s">
        <v>77</v>
      </c>
      <c r="BV94" s="85" t="s">
        <v>72</v>
      </c>
      <c r="BW94" s="85" t="s">
        <v>78</v>
      </c>
      <c r="BX94" s="85" t="s">
        <v>4</v>
      </c>
      <c r="CL94" s="85" t="s">
        <v>1</v>
      </c>
      <c r="CM94" s="85" t="s">
        <v>79</v>
      </c>
    </row>
    <row r="95" spans="1:91" s="7" customFormat="1" ht="16.5" customHeight="1">
      <c r="A95" s="76" t="s">
        <v>74</v>
      </c>
      <c r="B95" s="77"/>
      <c r="C95" s="78"/>
      <c r="D95" s="282" t="s">
        <v>80</v>
      </c>
      <c r="E95" s="282"/>
      <c r="F95" s="282"/>
      <c r="G95" s="282"/>
      <c r="H95" s="282"/>
      <c r="I95" s="79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'SO 02 - EL'!J56</f>
        <v>0</v>
      </c>
      <c r="AH95" s="281"/>
      <c r="AI95" s="281"/>
      <c r="AJ95" s="281"/>
      <c r="AK95" s="281"/>
      <c r="AL95" s="281"/>
      <c r="AM95" s="281"/>
      <c r="AN95" s="280">
        <f>AG95*1.21</f>
        <v>0</v>
      </c>
      <c r="AO95" s="281"/>
      <c r="AP95" s="281"/>
      <c r="AQ95" s="80" t="s">
        <v>76</v>
      </c>
      <c r="AR95" s="77"/>
      <c r="AS95" s="81">
        <v>0</v>
      </c>
      <c r="AT95" s="82" t="e">
        <f>ROUND(SUM(AV95:AW95),2)</f>
        <v>#REF!</v>
      </c>
      <c r="AU95" s="83">
        <f>'SO 02 - EL'!Y56</f>
        <v>0</v>
      </c>
      <c r="AV95" s="82" t="e">
        <f>'SO 02 - EL'!#REF!</f>
        <v>#REF!</v>
      </c>
      <c r="AW95" s="82" t="e">
        <f>'SO 02 - EL'!#REF!</f>
        <v>#REF!</v>
      </c>
      <c r="AX95" s="82" t="e">
        <f>'SO 02 - EL'!#REF!</f>
        <v>#REF!</v>
      </c>
      <c r="AY95" s="82" t="e">
        <f>'SO 02 - EL'!#REF!</f>
        <v>#REF!</v>
      </c>
      <c r="AZ95" s="82" t="e">
        <f>'SO 02 - EL'!#REF!</f>
        <v>#REF!</v>
      </c>
      <c r="BA95" s="82" t="e">
        <f>'SO 02 - EL'!#REF!</f>
        <v>#REF!</v>
      </c>
      <c r="BB95" s="82" t="e">
        <f>'SO 02 - EL'!#REF!</f>
        <v>#REF!</v>
      </c>
      <c r="BC95" s="82" t="e">
        <f>'SO 02 - EL'!#REF!</f>
        <v>#REF!</v>
      </c>
      <c r="BD95" s="84" t="e">
        <f>'SO 02 - EL'!#REF!</f>
        <v>#REF!</v>
      </c>
      <c r="BT95" s="85" t="s">
        <v>77</v>
      </c>
      <c r="BV95" s="85" t="s">
        <v>72</v>
      </c>
      <c r="BW95" s="85" t="s">
        <v>81</v>
      </c>
      <c r="BX95" s="85" t="s">
        <v>4</v>
      </c>
      <c r="CL95" s="85" t="s">
        <v>1</v>
      </c>
      <c r="CM95" s="85" t="s">
        <v>79</v>
      </c>
    </row>
    <row r="96" spans="1:91" s="7" customFormat="1" ht="16.5" customHeight="1">
      <c r="A96" s="76"/>
      <c r="B96" s="77"/>
      <c r="C96" s="78"/>
      <c r="D96" s="282"/>
      <c r="E96" s="282"/>
      <c r="F96" s="282"/>
      <c r="G96" s="282"/>
      <c r="H96" s="282"/>
      <c r="I96" s="196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0"/>
      <c r="AH96" s="281"/>
      <c r="AI96" s="281"/>
      <c r="AJ96" s="281"/>
      <c r="AK96" s="281"/>
      <c r="AL96" s="281"/>
      <c r="AM96" s="281"/>
      <c r="AN96" s="280"/>
      <c r="AO96" s="281"/>
      <c r="AP96" s="281"/>
      <c r="AQ96" s="80"/>
      <c r="AR96" s="77"/>
      <c r="AS96" s="81"/>
      <c r="AT96" s="82"/>
      <c r="AU96" s="83"/>
      <c r="AV96" s="82"/>
      <c r="AW96" s="82"/>
      <c r="AX96" s="82"/>
      <c r="AY96" s="82"/>
      <c r="AZ96" s="82"/>
      <c r="BA96" s="82"/>
      <c r="BB96" s="82"/>
      <c r="BC96" s="82"/>
      <c r="BD96" s="84"/>
      <c r="BT96" s="85"/>
      <c r="BV96" s="85"/>
      <c r="BW96" s="85"/>
      <c r="BX96" s="85"/>
      <c r="CL96" s="85"/>
      <c r="CM96" s="85"/>
    </row>
    <row r="97" spans="1:91" s="7" customFormat="1" ht="16.5" customHeight="1">
      <c r="A97" s="76" t="s">
        <v>74</v>
      </c>
      <c r="B97" s="77"/>
      <c r="C97" s="78"/>
      <c r="D97" s="282"/>
      <c r="E97" s="282"/>
      <c r="F97" s="282"/>
      <c r="G97" s="282"/>
      <c r="H97" s="282"/>
      <c r="I97" s="79"/>
      <c r="J97" s="282" t="s">
        <v>82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0">
        <f>'Vedlejší a ostatn...'!J30</f>
        <v>0</v>
      </c>
      <c r="AH97" s="281"/>
      <c r="AI97" s="281"/>
      <c r="AJ97" s="281"/>
      <c r="AK97" s="281"/>
      <c r="AL97" s="281"/>
      <c r="AM97" s="281"/>
      <c r="AN97" s="280">
        <f>AG97*1.21</f>
        <v>0</v>
      </c>
      <c r="AO97" s="281"/>
      <c r="AP97" s="281"/>
      <c r="AQ97" s="80" t="s">
        <v>76</v>
      </c>
      <c r="AR97" s="77"/>
      <c r="AS97" s="86">
        <v>0</v>
      </c>
      <c r="AT97" s="87">
        <f>ROUND(SUM(AV97:AW97),2)</f>
        <v>0</v>
      </c>
      <c r="AU97" s="88" t="e">
        <f>'Vedlejší a ostatn...'!P120</f>
        <v>#REF!</v>
      </c>
      <c r="AV97" s="87">
        <f>'Vedlejší a ostatn...'!J33</f>
        <v>0</v>
      </c>
      <c r="AW97" s="87">
        <f>'Vedlejší a ostatn...'!J34</f>
        <v>0</v>
      </c>
      <c r="AX97" s="87">
        <f>'Vedlejší a ostatn...'!J35</f>
        <v>0</v>
      </c>
      <c r="AY97" s="87">
        <f>'Vedlejší a ostatn...'!J36</f>
        <v>0</v>
      </c>
      <c r="AZ97" s="87">
        <f>'Vedlejší a ostatn...'!F33</f>
        <v>0</v>
      </c>
      <c r="BA97" s="87">
        <f>'Vedlejší a ostatn...'!F34</f>
        <v>0</v>
      </c>
      <c r="BB97" s="87">
        <f>'Vedlejší a ostatn...'!F35</f>
        <v>0</v>
      </c>
      <c r="BC97" s="87">
        <f>'Vedlejší a ostatn...'!F36</f>
        <v>0</v>
      </c>
      <c r="BD97" s="89">
        <f>'Vedlejší a ostatn...'!F37</f>
        <v>0</v>
      </c>
      <c r="BT97" s="85" t="s">
        <v>77</v>
      </c>
      <c r="BV97" s="85" t="s">
        <v>72</v>
      </c>
      <c r="BW97" s="85" t="s">
        <v>83</v>
      </c>
      <c r="BX97" s="85" t="s">
        <v>4</v>
      </c>
      <c r="CL97" s="85" t="s">
        <v>1</v>
      </c>
      <c r="CM97" s="85" t="s">
        <v>79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9">
    <mergeCell ref="AG96:AM96"/>
    <mergeCell ref="AN96:AP96"/>
    <mergeCell ref="W29:AE29"/>
    <mergeCell ref="AK29:AO29"/>
    <mergeCell ref="L29:P29"/>
    <mergeCell ref="AK30:AO30"/>
    <mergeCell ref="L30:P30"/>
    <mergeCell ref="W31:AE31"/>
    <mergeCell ref="AK31:AO31"/>
    <mergeCell ref="L31:P31"/>
    <mergeCell ref="K5:AO5"/>
    <mergeCell ref="K6:AO6"/>
    <mergeCell ref="E23:AN23"/>
    <mergeCell ref="AK26:AO26"/>
    <mergeCell ref="L28:P28"/>
    <mergeCell ref="W28:AE28"/>
    <mergeCell ref="AK28:AO28"/>
    <mergeCell ref="AN97:AP97"/>
    <mergeCell ref="AG97:AM97"/>
    <mergeCell ref="D97:H97"/>
    <mergeCell ref="J97:AF97"/>
    <mergeCell ref="C91:G91"/>
    <mergeCell ref="I91:AF91"/>
    <mergeCell ref="AG91:AM91"/>
    <mergeCell ref="AN91:AP91"/>
    <mergeCell ref="AN94:AP94"/>
    <mergeCell ref="AG94:AM94"/>
    <mergeCell ref="D94:H94"/>
    <mergeCell ref="J94:AF94"/>
    <mergeCell ref="AG93:AM93"/>
    <mergeCell ref="AN93:AP93"/>
    <mergeCell ref="D96:H96"/>
    <mergeCell ref="J96:AF96"/>
    <mergeCell ref="AR2:BE2"/>
    <mergeCell ref="AN95:AP95"/>
    <mergeCell ref="AG95:AM95"/>
    <mergeCell ref="D95:H95"/>
    <mergeCell ref="J95:AF95"/>
    <mergeCell ref="L84:AO84"/>
    <mergeCell ref="AM86:AN86"/>
    <mergeCell ref="AM88:AP88"/>
    <mergeCell ref="AS88:AT90"/>
    <mergeCell ref="AM89:AP89"/>
    <mergeCell ref="W32:AE32"/>
    <mergeCell ref="AK32:AO32"/>
    <mergeCell ref="L32:P32"/>
    <mergeCell ref="X34:AB34"/>
    <mergeCell ref="AK34:AO34"/>
    <mergeCell ref="W30:AE30"/>
  </mergeCells>
  <hyperlinks>
    <hyperlink ref="A94" location="'SO 01 - Dětská lékařská s...'!C2" display="/"/>
    <hyperlink ref="A95" location="'SO 02 - Magnetická rezonance'!C2" display="/"/>
    <hyperlink ref="A97" location="'SO 03 - Vedlejší a ostatn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22"/>
  <sheetViews>
    <sheetView showGridLines="0" topLeftCell="C85" zoomScaleNormal="100" workbookViewId="0">
      <selection activeCell="U107" sqref="U107:U115"/>
    </sheetView>
  </sheetViews>
  <sheetFormatPr defaultRowHeight="11.25"/>
  <cols>
    <col min="1" max="1" width="8.33203125" style="174" customWidth="1"/>
    <col min="2" max="2" width="1.1640625" style="174" customWidth="1"/>
    <col min="3" max="3" width="6.33203125" style="174" customWidth="1"/>
    <col min="4" max="4" width="4.33203125" style="174" customWidth="1"/>
    <col min="5" max="5" width="17.1640625" style="174" customWidth="1"/>
    <col min="6" max="6" width="86.6640625" style="174" customWidth="1"/>
    <col min="7" max="7" width="7.5" style="174" customWidth="1"/>
    <col min="8" max="8" width="14" style="174" customWidth="1"/>
    <col min="9" max="9" width="15.83203125" style="174" customWidth="1"/>
    <col min="10" max="10" width="22.33203125" style="174" customWidth="1"/>
    <col min="11" max="11" width="22.33203125" style="174" hidden="1" customWidth="1"/>
    <col min="12" max="12" width="52.5" style="174" customWidth="1"/>
    <col min="13" max="13" width="10.83203125" style="174" hidden="1" customWidth="1"/>
    <col min="14" max="19" width="14.1640625" style="174" hidden="1" customWidth="1"/>
    <col min="20" max="20" width="16.33203125" style="174" hidden="1" customWidth="1"/>
    <col min="21" max="21" width="37.83203125" style="174" customWidth="1"/>
    <col min="22" max="22" width="16.33203125" style="174" customWidth="1"/>
    <col min="23" max="23" width="12.33203125" style="174" customWidth="1"/>
    <col min="24" max="24" width="15" style="174" customWidth="1"/>
    <col min="25" max="25" width="11" style="174" customWidth="1"/>
    <col min="26" max="26" width="15" style="174" customWidth="1"/>
    <col min="27" max="27" width="16.33203125" style="174" customWidth="1"/>
    <col min="28" max="28" width="11" style="174" customWidth="1"/>
    <col min="29" max="29" width="15" style="174" customWidth="1"/>
    <col min="30" max="30" width="16.33203125" style="174" customWidth="1"/>
    <col min="31" max="16384" width="9.33203125" style="174"/>
  </cols>
  <sheetData>
    <row r="1" spans="1:55">
      <c r="A1" s="90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36.950000000000003" customHeight="1">
      <c r="L2" s="278" t="s">
        <v>5</v>
      </c>
      <c r="M2" s="278"/>
      <c r="N2" s="278"/>
      <c r="O2" s="278"/>
      <c r="P2" s="278"/>
      <c r="Q2" s="278"/>
      <c r="R2" s="278"/>
      <c r="S2" s="278"/>
      <c r="T2" s="278"/>
      <c r="U2" s="278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24.95" customHeight="1">
      <c r="B4" s="20"/>
      <c r="D4" s="21" t="s">
        <v>84</v>
      </c>
      <c r="L4" s="20"/>
      <c r="M4" s="91" t="s">
        <v>176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6.95" customHeight="1">
      <c r="B5" s="20"/>
      <c r="L5" s="20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12" customHeight="1">
      <c r="B6" s="20"/>
      <c r="D6" s="178" t="s">
        <v>14</v>
      </c>
      <c r="L6" s="20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6.5" customHeight="1">
      <c r="B7" s="20"/>
      <c r="E7" s="315" t="str">
        <f>'Rekapitulace stavby'!K6</f>
        <v>Rekonstrukce částí objektu budovy Pavilonu H</v>
      </c>
      <c r="F7" s="316"/>
      <c r="G7" s="316"/>
      <c r="H7" s="316"/>
      <c r="L7" s="20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2" customFormat="1" ht="12" customHeight="1">
      <c r="A8" s="179"/>
      <c r="B8" s="30"/>
      <c r="C8" s="179"/>
      <c r="D8" s="178" t="s">
        <v>85</v>
      </c>
      <c r="E8" s="179"/>
      <c r="F8" s="179"/>
      <c r="G8" s="179"/>
      <c r="H8" s="179"/>
      <c r="I8" s="179"/>
      <c r="J8" s="179"/>
      <c r="K8" s="179"/>
      <c r="L8" s="3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</row>
    <row r="9" spans="1:55" s="2" customFormat="1" ht="47.25" customHeight="1">
      <c r="A9" s="179"/>
      <c r="B9" s="30"/>
      <c r="C9" s="179"/>
      <c r="D9" s="179"/>
      <c r="E9" s="283"/>
      <c r="F9" s="314"/>
      <c r="G9" s="314"/>
      <c r="H9" s="314"/>
      <c r="I9" s="179"/>
      <c r="J9" s="179"/>
      <c r="K9" s="179"/>
      <c r="L9" s="3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pans="1:55" s="2" customFormat="1">
      <c r="A10" s="179"/>
      <c r="B10" s="30"/>
      <c r="C10" s="179"/>
      <c r="D10" s="179"/>
      <c r="E10" s="179"/>
      <c r="F10" s="179"/>
      <c r="G10" s="179"/>
      <c r="H10" s="179"/>
      <c r="I10" s="179"/>
      <c r="J10" s="179"/>
      <c r="K10" s="179"/>
      <c r="L10" s="3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</row>
    <row r="11" spans="1:55" s="2" customFormat="1" ht="12" customHeight="1">
      <c r="A11" s="179"/>
      <c r="B11" s="30"/>
      <c r="C11" s="179"/>
      <c r="D11" s="178" t="s">
        <v>15</v>
      </c>
      <c r="E11" s="179"/>
      <c r="F11" s="173" t="s">
        <v>1</v>
      </c>
      <c r="G11" s="179"/>
      <c r="H11" s="179"/>
      <c r="I11" s="178" t="s">
        <v>16</v>
      </c>
      <c r="J11" s="173" t="s">
        <v>1</v>
      </c>
      <c r="K11" s="179"/>
      <c r="L11" s="3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</row>
    <row r="12" spans="1:55" s="2" customFormat="1" ht="12" customHeight="1">
      <c r="A12" s="179"/>
      <c r="B12" s="30"/>
      <c r="C12" s="179"/>
      <c r="D12" s="178" t="s">
        <v>17</v>
      </c>
      <c r="E12" s="179"/>
      <c r="F12" s="173" t="s">
        <v>18</v>
      </c>
      <c r="G12" s="179"/>
      <c r="H12" s="179"/>
      <c r="I12" s="178" t="s">
        <v>19</v>
      </c>
      <c r="J12" s="176">
        <f>'Rekapitulace stavby'!AN8</f>
        <v>45408</v>
      </c>
      <c r="K12" s="179"/>
      <c r="L12" s="3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</row>
    <row r="13" spans="1:55" s="2" customFormat="1" ht="10.9" customHeight="1">
      <c r="A13" s="179"/>
      <c r="B13" s="30"/>
      <c r="C13" s="179"/>
      <c r="D13" s="179"/>
      <c r="E13" s="179"/>
      <c r="F13" s="179"/>
      <c r="G13" s="179"/>
      <c r="H13" s="179"/>
      <c r="I13" s="179"/>
      <c r="J13" s="179"/>
      <c r="K13" s="179"/>
      <c r="L13" s="3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</row>
    <row r="14" spans="1:55" s="2" customFormat="1" ht="12" customHeight="1">
      <c r="A14" s="179"/>
      <c r="B14" s="30"/>
      <c r="C14" s="179"/>
      <c r="D14" s="178" t="s">
        <v>20</v>
      </c>
      <c r="E14" s="179"/>
      <c r="F14" s="179"/>
      <c r="G14" s="179"/>
      <c r="H14" s="179"/>
      <c r="I14" s="178" t="s">
        <v>21</v>
      </c>
      <c r="J14" s="173" t="str">
        <f>IF('Rekapitulace stavby'!AN10="","",'Rekapitulace stavby'!AN10)</f>
        <v/>
      </c>
      <c r="K14" s="179"/>
      <c r="L14" s="3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</row>
    <row r="15" spans="1:55" s="2" customFormat="1" ht="18" customHeight="1">
      <c r="A15" s="179"/>
      <c r="B15" s="30"/>
      <c r="C15" s="179"/>
      <c r="D15" s="179"/>
      <c r="E15" s="173" t="str">
        <f>IF('Rekapitulace stavby'!E11="","",'Rekapitulace stavby'!E11)</f>
        <v xml:space="preserve"> </v>
      </c>
      <c r="F15" s="179"/>
      <c r="G15" s="179"/>
      <c r="H15" s="179"/>
      <c r="I15" s="178" t="s">
        <v>22</v>
      </c>
      <c r="J15" s="173" t="str">
        <f>IF('Rekapitulace stavby'!AN11="","",'Rekapitulace stavby'!AN11)</f>
        <v/>
      </c>
      <c r="K15" s="179"/>
      <c r="L15" s="3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</row>
    <row r="16" spans="1:55" s="2" customFormat="1" ht="6.95" customHeight="1">
      <c r="A16" s="179"/>
      <c r="B16" s="30"/>
      <c r="C16" s="179"/>
      <c r="D16" s="179"/>
      <c r="E16" s="179"/>
      <c r="F16" s="179"/>
      <c r="G16" s="179"/>
      <c r="H16" s="179"/>
      <c r="I16" s="179"/>
      <c r="J16" s="179"/>
      <c r="K16" s="179"/>
      <c r="L16" s="3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</row>
    <row r="17" spans="1:55" s="2" customFormat="1" ht="12" customHeight="1">
      <c r="A17" s="179"/>
      <c r="B17" s="30"/>
      <c r="C17" s="179"/>
      <c r="D17" s="178" t="s">
        <v>23</v>
      </c>
      <c r="E17" s="179"/>
      <c r="F17" s="179"/>
      <c r="G17" s="179"/>
      <c r="H17" s="179"/>
      <c r="I17" s="178" t="s">
        <v>21</v>
      </c>
      <c r="J17" s="173" t="str">
        <f>'Rekapitulace stavby'!AN13</f>
        <v/>
      </c>
      <c r="K17" s="179"/>
      <c r="L17" s="3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</row>
    <row r="18" spans="1:55" s="2" customFormat="1" ht="18" customHeight="1">
      <c r="A18" s="179"/>
      <c r="B18" s="30"/>
      <c r="C18" s="179"/>
      <c r="D18" s="179"/>
      <c r="E18" s="306" t="str">
        <f>'Rekapitulace stavby'!E14</f>
        <v xml:space="preserve"> </v>
      </c>
      <c r="F18" s="306"/>
      <c r="G18" s="306"/>
      <c r="H18" s="306"/>
      <c r="I18" s="178" t="s">
        <v>22</v>
      </c>
      <c r="J18" s="173" t="str">
        <f>'Rekapitulace stavby'!AN14</f>
        <v/>
      </c>
      <c r="K18" s="179"/>
      <c r="L18" s="3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</row>
    <row r="19" spans="1:55" s="2" customFormat="1" ht="6.95" customHeight="1">
      <c r="A19" s="179"/>
      <c r="B19" s="30"/>
      <c r="C19" s="179"/>
      <c r="D19" s="179"/>
      <c r="E19" s="179"/>
      <c r="F19" s="179"/>
      <c r="G19" s="179"/>
      <c r="H19" s="179"/>
      <c r="I19" s="179"/>
      <c r="J19" s="179"/>
      <c r="K19" s="179"/>
      <c r="L19" s="3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</row>
    <row r="20" spans="1:55" s="2" customFormat="1" ht="12" customHeight="1">
      <c r="A20" s="179"/>
      <c r="B20" s="30"/>
      <c r="C20" s="179"/>
      <c r="D20" s="178" t="s">
        <v>24</v>
      </c>
      <c r="E20" s="179"/>
      <c r="F20" s="179"/>
      <c r="G20" s="179"/>
      <c r="H20" s="179"/>
      <c r="I20" s="178" t="s">
        <v>21</v>
      </c>
      <c r="J20" s="173" t="s">
        <v>1</v>
      </c>
      <c r="K20" s="179"/>
      <c r="L20" s="3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" customFormat="1" ht="18" customHeight="1">
      <c r="A21" s="179"/>
      <c r="B21" s="30"/>
      <c r="C21" s="179"/>
      <c r="D21" s="179"/>
      <c r="E21" s="173" t="s">
        <v>25</v>
      </c>
      <c r="F21" s="179"/>
      <c r="G21" s="179"/>
      <c r="H21" s="179"/>
      <c r="I21" s="178" t="s">
        <v>22</v>
      </c>
      <c r="J21" s="173" t="s">
        <v>1</v>
      </c>
      <c r="K21" s="179"/>
      <c r="L21" s="3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</row>
    <row r="22" spans="1:55" s="2" customFormat="1" ht="6.95" customHeight="1">
      <c r="A22" s="179"/>
      <c r="B22" s="30"/>
      <c r="C22" s="179"/>
      <c r="D22" s="179"/>
      <c r="E22" s="179"/>
      <c r="F22" s="179"/>
      <c r="G22" s="179"/>
      <c r="H22" s="179"/>
      <c r="I22" s="179"/>
      <c r="J22" s="179"/>
      <c r="K22" s="179"/>
      <c r="L22" s="3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</row>
    <row r="23" spans="1:55" s="2" customFormat="1" ht="12" customHeight="1">
      <c r="A23" s="179"/>
      <c r="B23" s="30"/>
      <c r="C23" s="179"/>
      <c r="D23" s="178" t="s">
        <v>27</v>
      </c>
      <c r="E23" s="179"/>
      <c r="F23" s="179"/>
      <c r="G23" s="179"/>
      <c r="H23" s="179"/>
      <c r="I23" s="178" t="s">
        <v>21</v>
      </c>
      <c r="J23" s="173" t="str">
        <f>IF('Rekapitulace stavby'!AN19="","",'Rekapitulace stavby'!AN19)</f>
        <v/>
      </c>
      <c r="K23" s="179"/>
      <c r="L23" s="3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</row>
    <row r="24" spans="1:55" s="2" customFormat="1" ht="18" customHeight="1">
      <c r="A24" s="179"/>
      <c r="B24" s="30"/>
      <c r="C24" s="179"/>
      <c r="D24" s="179"/>
      <c r="E24" s="173" t="str">
        <f>IF('Rekapitulace stavby'!E20="","",'Rekapitulace stavby'!E20)</f>
        <v xml:space="preserve"> </v>
      </c>
      <c r="F24" s="179"/>
      <c r="G24" s="179"/>
      <c r="H24" s="179"/>
      <c r="I24" s="178" t="s">
        <v>22</v>
      </c>
      <c r="J24" s="173" t="str">
        <f>IF('Rekapitulace stavby'!AN20="","",'Rekapitulace stavby'!AN20)</f>
        <v/>
      </c>
      <c r="K24" s="179"/>
      <c r="L24" s="3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</row>
    <row r="25" spans="1:55" s="2" customFormat="1" ht="6.95" customHeight="1">
      <c r="A25" s="179"/>
      <c r="B25" s="30"/>
      <c r="C25" s="179"/>
      <c r="D25" s="179"/>
      <c r="E25" s="179"/>
      <c r="F25" s="179"/>
      <c r="G25" s="179"/>
      <c r="H25" s="179"/>
      <c r="I25" s="179"/>
      <c r="J25" s="179"/>
      <c r="K25" s="179"/>
      <c r="L25" s="3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</row>
    <row r="26" spans="1:55" s="2" customFormat="1" ht="12" customHeight="1">
      <c r="A26" s="179"/>
      <c r="B26" s="30"/>
      <c r="C26" s="179"/>
      <c r="D26" s="178" t="s">
        <v>28</v>
      </c>
      <c r="E26" s="179"/>
      <c r="F26" s="179"/>
      <c r="G26" s="179"/>
      <c r="H26" s="179"/>
      <c r="I26" s="179"/>
      <c r="J26" s="179"/>
      <c r="K26" s="179"/>
      <c r="L26" s="3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</row>
    <row r="27" spans="1:55" s="8" customFormat="1" ht="71.25" customHeight="1">
      <c r="A27" s="92"/>
      <c r="B27" s="93"/>
      <c r="C27" s="92"/>
      <c r="D27" s="92"/>
      <c r="E27" s="308" t="s">
        <v>29</v>
      </c>
      <c r="F27" s="308"/>
      <c r="G27" s="308"/>
      <c r="H27" s="308"/>
      <c r="I27" s="92"/>
      <c r="J27" s="92"/>
      <c r="K27" s="92"/>
      <c r="L27" s="94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" customFormat="1" ht="6.95" customHeight="1">
      <c r="A28" s="179"/>
      <c r="B28" s="30"/>
      <c r="C28" s="179"/>
      <c r="D28" s="179"/>
      <c r="E28" s="179"/>
      <c r="F28" s="179"/>
      <c r="G28" s="179"/>
      <c r="H28" s="179"/>
      <c r="I28" s="179"/>
      <c r="J28" s="179"/>
      <c r="K28" s="179"/>
      <c r="L28" s="3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</row>
    <row r="29" spans="1:55" s="2" customFormat="1" ht="6.95" customHeight="1">
      <c r="A29" s="179"/>
      <c r="B29" s="30"/>
      <c r="C29" s="179"/>
      <c r="D29" s="63"/>
      <c r="E29" s="63"/>
      <c r="F29" s="63"/>
      <c r="G29" s="63"/>
      <c r="H29" s="63"/>
      <c r="I29" s="63"/>
      <c r="J29" s="63"/>
      <c r="K29" s="63"/>
      <c r="L29" s="3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</row>
    <row r="30" spans="1:55" s="2" customFormat="1" ht="25.35" customHeight="1">
      <c r="A30" s="179"/>
      <c r="B30" s="30"/>
      <c r="C30" s="179"/>
      <c r="D30" s="95" t="s">
        <v>30</v>
      </c>
      <c r="E30" s="179"/>
      <c r="F30" s="179"/>
      <c r="G30" s="179"/>
      <c r="H30" s="179"/>
      <c r="I30" s="179"/>
      <c r="J30" s="177">
        <f>ROUND(J64, 2)</f>
        <v>0</v>
      </c>
      <c r="K30" s="179"/>
      <c r="L30" s="3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</row>
    <row r="31" spans="1:55"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s="2" customFormat="1" ht="6.95" customHeight="1">
      <c r="A33" s="179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3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</row>
    <row r="34" spans="1:55" s="2" customFormat="1" ht="24.95" customHeight="1">
      <c r="A34" s="179"/>
      <c r="B34" s="30"/>
      <c r="C34" s="21" t="s">
        <v>86</v>
      </c>
      <c r="D34" s="179"/>
      <c r="E34" s="179"/>
      <c r="F34" s="179"/>
      <c r="G34" s="179"/>
      <c r="H34" s="179"/>
      <c r="I34" s="179"/>
      <c r="J34" s="179"/>
      <c r="K34" s="179"/>
      <c r="L34" s="3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</row>
    <row r="35" spans="1:55" s="2" customFormat="1" ht="6.95" customHeight="1">
      <c r="A35" s="179"/>
      <c r="B35" s="30"/>
      <c r="C35" s="179"/>
      <c r="D35" s="179"/>
      <c r="E35" s="179"/>
      <c r="F35" s="179"/>
      <c r="G35" s="179"/>
      <c r="H35" s="179"/>
      <c r="I35" s="179"/>
      <c r="J35" s="179"/>
      <c r="K35" s="179"/>
      <c r="L35" s="3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</row>
    <row r="36" spans="1:55" s="2" customFormat="1" ht="12" customHeight="1">
      <c r="A36" s="179"/>
      <c r="B36" s="30"/>
      <c r="C36" s="178" t="s">
        <v>14</v>
      </c>
      <c r="D36" s="179"/>
      <c r="E36" s="179"/>
      <c r="F36" s="179"/>
      <c r="G36" s="179"/>
      <c r="H36" s="179"/>
      <c r="I36" s="179"/>
      <c r="J36" s="179"/>
      <c r="K36" s="179"/>
      <c r="L36" s="3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</row>
    <row r="37" spans="1:55" s="2" customFormat="1" ht="16.5" customHeight="1">
      <c r="A37" s="179"/>
      <c r="B37" s="30"/>
      <c r="C37" s="179"/>
      <c r="D37" s="179"/>
      <c r="E37" s="315" t="str">
        <f>E7</f>
        <v>Rekonstrukce částí objektu budovy Pavilonu H</v>
      </c>
      <c r="F37" s="316"/>
      <c r="G37" s="316"/>
      <c r="H37" s="316"/>
      <c r="I37" s="179"/>
      <c r="J37" s="179"/>
      <c r="K37" s="179"/>
      <c r="L37" s="3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</row>
    <row r="38" spans="1:55" s="2" customFormat="1" ht="12" customHeight="1">
      <c r="A38" s="179"/>
      <c r="B38" s="30"/>
      <c r="C38" s="178" t="s">
        <v>85</v>
      </c>
      <c r="D38" s="179"/>
      <c r="E38" s="179"/>
      <c r="F38" s="179"/>
      <c r="G38" s="179"/>
      <c r="H38" s="179"/>
      <c r="I38" s="179"/>
      <c r="J38" s="179"/>
      <c r="K38" s="179"/>
      <c r="L38" s="3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55" s="2" customFormat="1" ht="16.5" customHeight="1">
      <c r="A39" s="179"/>
      <c r="B39" s="30"/>
      <c r="C39" s="179"/>
      <c r="D39" s="179"/>
      <c r="E39" s="283">
        <f>E9</f>
        <v>0</v>
      </c>
      <c r="F39" s="314"/>
      <c r="G39" s="314"/>
      <c r="H39" s="314"/>
      <c r="I39" s="179"/>
      <c r="J39" s="179"/>
      <c r="K39" s="179"/>
      <c r="L39" s="3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55" s="2" customFormat="1" ht="6.95" customHeight="1">
      <c r="A40" s="179"/>
      <c r="B40" s="30"/>
      <c r="C40" s="179"/>
      <c r="D40" s="179"/>
      <c r="E40" s="179"/>
      <c r="F40" s="179"/>
      <c r="G40" s="179"/>
      <c r="H40" s="179"/>
      <c r="I40" s="179"/>
      <c r="J40" s="179"/>
      <c r="K40" s="179"/>
      <c r="L40" s="3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</row>
    <row r="41" spans="1:55" s="2" customFormat="1" ht="12" customHeight="1">
      <c r="A41" s="179"/>
      <c r="B41" s="30"/>
      <c r="C41" s="178" t="s">
        <v>17</v>
      </c>
      <c r="D41" s="179"/>
      <c r="E41" s="179"/>
      <c r="F41" s="173" t="str">
        <f>F12</f>
        <v xml:space="preserve"> </v>
      </c>
      <c r="G41" s="179"/>
      <c r="H41" s="179"/>
      <c r="I41" s="178" t="s">
        <v>19</v>
      </c>
      <c r="J41" s="176">
        <f>IF(J12="","",J12)</f>
        <v>45408</v>
      </c>
      <c r="K41" s="179"/>
      <c r="L41" s="3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</row>
    <row r="42" spans="1:55" s="2" customFormat="1" ht="6.95" customHeight="1">
      <c r="A42" s="179"/>
      <c r="B42" s="30"/>
      <c r="C42" s="179"/>
      <c r="D42" s="179"/>
      <c r="E42" s="179"/>
      <c r="F42" s="179"/>
      <c r="G42" s="179"/>
      <c r="H42" s="179"/>
      <c r="I42" s="179"/>
      <c r="J42" s="179"/>
      <c r="K42" s="179"/>
      <c r="L42" s="3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</row>
    <row r="43" spans="1:55" s="2" customFormat="1" ht="15.2" customHeight="1">
      <c r="A43" s="179"/>
      <c r="B43" s="30"/>
      <c r="C43" s="178" t="s">
        <v>20</v>
      </c>
      <c r="D43" s="179"/>
      <c r="E43" s="179"/>
      <c r="F43" s="173" t="str">
        <f>E15</f>
        <v xml:space="preserve"> </v>
      </c>
      <c r="G43" s="179"/>
      <c r="H43" s="179"/>
      <c r="I43" s="178" t="s">
        <v>24</v>
      </c>
      <c r="J43" s="175" t="str">
        <f>E21</f>
        <v>Ing. Arch. Jan Ságl</v>
      </c>
      <c r="K43" s="179"/>
      <c r="L43" s="3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55" s="2" customFormat="1" ht="15.2" customHeight="1">
      <c r="A44" s="179"/>
      <c r="B44" s="30"/>
      <c r="C44" s="178" t="s">
        <v>23</v>
      </c>
      <c r="D44" s="179"/>
      <c r="E44" s="179"/>
      <c r="F44" s="173" t="str">
        <f>IF(E18="","",E18)</f>
        <v xml:space="preserve"> </v>
      </c>
      <c r="G44" s="179"/>
      <c r="H44" s="179"/>
      <c r="I44" s="178" t="s">
        <v>27</v>
      </c>
      <c r="J44" s="175" t="str">
        <f>E24</f>
        <v xml:space="preserve"> </v>
      </c>
      <c r="K44" s="179"/>
      <c r="L44" s="3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55" s="2" customFormat="1" ht="10.35" customHeight="1">
      <c r="A45" s="179"/>
      <c r="B45" s="30"/>
      <c r="C45" s="179"/>
      <c r="D45" s="179"/>
      <c r="E45" s="179"/>
      <c r="F45" s="179"/>
      <c r="G45" s="179"/>
      <c r="H45" s="179"/>
      <c r="I45" s="179"/>
      <c r="J45" s="179"/>
      <c r="K45" s="179"/>
      <c r="L45" s="3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55" s="2" customFormat="1" ht="6.95" customHeight="1">
      <c r="A46" s="17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  <row r="47" spans="1:55"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62"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62" s="2" customFormat="1" ht="6.95" customHeight="1">
      <c r="A50" s="179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3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</row>
    <row r="51" spans="1:62" s="2" customFormat="1" ht="24.95" customHeight="1">
      <c r="A51" s="179"/>
      <c r="B51" s="30"/>
      <c r="C51" s="21" t="s">
        <v>91</v>
      </c>
      <c r="D51" s="179"/>
      <c r="E51" s="179"/>
      <c r="F51" s="179"/>
      <c r="G51" s="179"/>
      <c r="H51" s="179"/>
      <c r="I51" s="179"/>
      <c r="J51" s="179"/>
      <c r="K51" s="179"/>
      <c r="L51" s="3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</row>
    <row r="52" spans="1:62" s="2" customFormat="1" ht="6.95" customHeight="1">
      <c r="A52" s="179"/>
      <c r="B52" s="30"/>
      <c r="C52" s="179"/>
      <c r="D52" s="179"/>
      <c r="E52" s="179"/>
      <c r="F52" s="179"/>
      <c r="G52" s="179"/>
      <c r="H52" s="179"/>
      <c r="I52" s="179"/>
      <c r="J52" s="179"/>
      <c r="K52" s="179"/>
      <c r="L52" s="3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</row>
    <row r="53" spans="1:62" s="2" customFormat="1" ht="12" customHeight="1">
      <c r="A53" s="179"/>
      <c r="B53" s="30"/>
      <c r="C53" s="178" t="s">
        <v>14</v>
      </c>
      <c r="D53" s="179"/>
      <c r="E53" s="179"/>
      <c r="F53" s="179"/>
      <c r="G53" s="179"/>
      <c r="H53" s="179"/>
      <c r="I53" s="179"/>
      <c r="J53" s="179"/>
      <c r="K53" s="179"/>
      <c r="L53" s="3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</row>
    <row r="54" spans="1:62" s="2" customFormat="1" ht="16.5" customHeight="1">
      <c r="A54" s="179"/>
      <c r="B54" s="30"/>
      <c r="C54" s="179"/>
      <c r="D54" s="179"/>
      <c r="E54" s="315" t="str">
        <f>E7</f>
        <v>Rekonstrukce částí objektu budovy Pavilonu H</v>
      </c>
      <c r="F54" s="316"/>
      <c r="G54" s="316"/>
      <c r="H54" s="316"/>
      <c r="I54" s="179"/>
      <c r="J54" s="179"/>
      <c r="K54" s="179"/>
      <c r="L54" s="3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</row>
    <row r="55" spans="1:62" s="2" customFormat="1" ht="12" customHeight="1">
      <c r="A55" s="179"/>
      <c r="B55" s="30"/>
      <c r="C55" s="178" t="s">
        <v>85</v>
      </c>
      <c r="D55" s="179"/>
      <c r="E55" s="179"/>
      <c r="F55" s="179"/>
      <c r="G55" s="179"/>
      <c r="H55" s="179"/>
      <c r="I55" s="179"/>
      <c r="J55" s="179"/>
      <c r="K55" s="179"/>
      <c r="L55" s="3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</row>
    <row r="56" spans="1:62" s="2" customFormat="1" ht="16.5" customHeight="1">
      <c r="A56" s="179"/>
      <c r="B56" s="30"/>
      <c r="C56" s="179"/>
      <c r="D56" s="179"/>
      <c r="E56" s="283"/>
      <c r="F56" s="314"/>
      <c r="G56" s="314"/>
      <c r="H56" s="314"/>
      <c r="I56" s="179"/>
      <c r="J56" s="179"/>
      <c r="K56" s="179"/>
      <c r="L56" s="3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62" s="2" customFormat="1" ht="6.95" customHeight="1">
      <c r="A57" s="179"/>
      <c r="B57" s="30"/>
      <c r="C57" s="179"/>
      <c r="D57" s="179"/>
      <c r="E57" s="179"/>
      <c r="F57" s="179"/>
      <c r="G57" s="179"/>
      <c r="H57" s="179"/>
      <c r="I57" s="179"/>
      <c r="J57" s="179"/>
      <c r="K57" s="179"/>
      <c r="L57" s="3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S57" s="17"/>
      <c r="AT57" s="17"/>
    </row>
    <row r="58" spans="1:62" s="2" customFormat="1" ht="12" customHeight="1">
      <c r="A58" s="179"/>
      <c r="B58" s="30"/>
      <c r="C58" s="178" t="s">
        <v>17</v>
      </c>
      <c r="D58" s="179"/>
      <c r="E58" s="179"/>
      <c r="F58" s="173" t="str">
        <f>F12</f>
        <v xml:space="preserve"> </v>
      </c>
      <c r="G58" s="179"/>
      <c r="H58" s="179"/>
      <c r="I58" s="178" t="s">
        <v>19</v>
      </c>
      <c r="J58" s="176">
        <f>IF(J12="","",J12)</f>
        <v>45408</v>
      </c>
      <c r="K58" s="179"/>
      <c r="L58" s="3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R58" s="12"/>
      <c r="AS58" s="137"/>
      <c r="AT58" s="137"/>
      <c r="AU58" s="12"/>
      <c r="AV58" s="12"/>
      <c r="AW58" s="12"/>
      <c r="AX58" s="130"/>
      <c r="AY58" s="12"/>
      <c r="AZ58" s="12"/>
      <c r="BA58" s="12"/>
      <c r="BB58" s="12"/>
      <c r="BC58" s="12"/>
    </row>
    <row r="59" spans="1:62" s="2" customFormat="1" ht="6.95" customHeight="1">
      <c r="A59" s="179"/>
      <c r="B59" s="30"/>
      <c r="C59" s="179"/>
      <c r="D59" s="179"/>
      <c r="E59" s="179"/>
      <c r="F59" s="179"/>
      <c r="G59" s="179"/>
      <c r="H59" s="179"/>
      <c r="I59" s="179"/>
      <c r="J59" s="179"/>
      <c r="K59" s="179"/>
      <c r="L59" s="3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R59" s="12"/>
      <c r="AS59" s="137"/>
      <c r="AT59" s="137"/>
      <c r="AU59" s="12"/>
      <c r="AV59" s="12"/>
      <c r="AW59" s="12"/>
      <c r="AX59" s="130"/>
      <c r="AY59" s="12"/>
      <c r="AZ59" s="12"/>
      <c r="BA59" s="12"/>
      <c r="BB59" s="12"/>
      <c r="BC59" s="12"/>
    </row>
    <row r="60" spans="1:62" s="2" customFormat="1" ht="15.2" customHeight="1">
      <c r="A60" s="179"/>
      <c r="B60" s="30"/>
      <c r="C60" s="178" t="s">
        <v>20</v>
      </c>
      <c r="D60" s="179"/>
      <c r="E60" s="179"/>
      <c r="F60" s="173" t="str">
        <f>E15</f>
        <v xml:space="preserve"> </v>
      </c>
      <c r="G60" s="179"/>
      <c r="H60" s="179"/>
      <c r="I60" s="178" t="s">
        <v>24</v>
      </c>
      <c r="J60" s="175" t="str">
        <f>E21</f>
        <v>Ing. Arch. Jan Ságl</v>
      </c>
      <c r="K60" s="179"/>
      <c r="L60" s="3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R60" s="200"/>
      <c r="AS60" s="209"/>
      <c r="AT60" s="209"/>
      <c r="AU60" s="200"/>
      <c r="AV60" s="200"/>
      <c r="AW60" s="200"/>
      <c r="AX60" s="210"/>
      <c r="AY60" s="200"/>
      <c r="AZ60" s="200"/>
      <c r="BA60" s="200"/>
      <c r="BB60" s="200"/>
      <c r="BC60" s="200"/>
    </row>
    <row r="61" spans="1:62" s="2" customFormat="1" ht="15.2" customHeight="1">
      <c r="A61" s="179"/>
      <c r="B61" s="30"/>
      <c r="C61" s="178" t="s">
        <v>23</v>
      </c>
      <c r="D61" s="179"/>
      <c r="E61" s="179"/>
      <c r="F61" s="173" t="str">
        <f>IF(E18="","",E18)</f>
        <v xml:space="preserve"> </v>
      </c>
      <c r="G61" s="179"/>
      <c r="H61" s="179"/>
      <c r="I61" s="178" t="s">
        <v>27</v>
      </c>
      <c r="J61" s="175" t="str">
        <f>E24</f>
        <v xml:space="preserve"> </v>
      </c>
      <c r="K61" s="179"/>
      <c r="L61" s="3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R61" s="13"/>
      <c r="AS61" s="157"/>
      <c r="AT61" s="157"/>
      <c r="AU61" s="13"/>
      <c r="AV61" s="13"/>
      <c r="AW61" s="13"/>
      <c r="AX61" s="157"/>
      <c r="AY61" s="13"/>
      <c r="AZ61" s="13"/>
      <c r="BA61" s="13"/>
      <c r="BB61" s="13"/>
      <c r="BC61" s="13"/>
    </row>
    <row r="62" spans="1:62" s="2" customFormat="1" ht="10.35" customHeight="1">
      <c r="A62" s="179"/>
      <c r="B62" s="30"/>
      <c r="C62" s="179"/>
      <c r="D62" s="179"/>
      <c r="E62" s="179"/>
      <c r="F62" s="179"/>
      <c r="G62" s="179"/>
      <c r="H62" s="179"/>
      <c r="I62" s="179"/>
      <c r="J62" s="179"/>
      <c r="K62" s="179"/>
      <c r="L62" s="3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S62" s="153"/>
      <c r="AT62" s="153"/>
      <c r="AX62" s="17"/>
    </row>
    <row r="63" spans="1:62" s="11" customFormat="1" ht="29.25" customHeight="1">
      <c r="A63" s="118"/>
      <c r="B63" s="119"/>
      <c r="C63" s="120" t="s">
        <v>92</v>
      </c>
      <c r="D63" s="121" t="s">
        <v>55</v>
      </c>
      <c r="E63" s="121" t="s">
        <v>51</v>
      </c>
      <c r="F63" s="121" t="s">
        <v>52</v>
      </c>
      <c r="G63" s="121" t="s">
        <v>93</v>
      </c>
      <c r="H63" s="121" t="s">
        <v>94</v>
      </c>
      <c r="I63" s="121" t="s">
        <v>95</v>
      </c>
      <c r="J63" s="122" t="s">
        <v>88</v>
      </c>
      <c r="K63" s="123" t="s">
        <v>96</v>
      </c>
      <c r="L63" s="124"/>
      <c r="M63" s="59" t="s">
        <v>1</v>
      </c>
      <c r="N63" s="60" t="s">
        <v>97</v>
      </c>
      <c r="O63" s="60" t="s">
        <v>98</v>
      </c>
      <c r="P63" s="60" t="s">
        <v>99</v>
      </c>
      <c r="Q63" s="60" t="s">
        <v>100</v>
      </c>
      <c r="R63" s="60" t="s">
        <v>101</v>
      </c>
      <c r="S63" s="61" t="s">
        <v>102</v>
      </c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R63" s="188"/>
      <c r="AS63" s="193"/>
      <c r="AT63" s="193"/>
      <c r="AU63" s="188"/>
      <c r="AV63" s="188"/>
      <c r="AW63" s="188"/>
      <c r="AX63" s="189"/>
      <c r="AY63" s="188"/>
      <c r="AZ63" s="188"/>
      <c r="BA63" s="188"/>
      <c r="BB63" s="188"/>
      <c r="BC63" s="188"/>
    </row>
    <row r="64" spans="1:62" s="2" customFormat="1" ht="22.9" customHeight="1">
      <c r="A64" s="179"/>
      <c r="B64" s="30"/>
      <c r="C64" s="66" t="s">
        <v>103</v>
      </c>
      <c r="D64" s="179"/>
      <c r="E64" s="179"/>
      <c r="F64" s="179"/>
      <c r="G64" s="179"/>
      <c r="H64" s="179"/>
      <c r="I64" s="179"/>
      <c r="J64" s="125">
        <f>J65+J102</f>
        <v>0</v>
      </c>
      <c r="K64" s="179"/>
      <c r="L64" s="195"/>
      <c r="M64" s="62"/>
      <c r="N64" s="63"/>
      <c r="O64" s="126" t="e">
        <f>O65+O102</f>
        <v>#REF!</v>
      </c>
      <c r="P64" s="63"/>
      <c r="Q64" s="126" t="e">
        <f>Q65+Q102</f>
        <v>#REF!</v>
      </c>
      <c r="R64" s="63"/>
      <c r="S64" s="127" t="e">
        <f>S65+S102</f>
        <v>#REF!</v>
      </c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R64" s="188"/>
      <c r="AS64" s="193"/>
      <c r="AT64" s="193"/>
      <c r="AU64" s="188"/>
      <c r="AV64" s="188"/>
      <c r="AW64" s="188"/>
      <c r="AX64" s="189"/>
      <c r="AY64" s="188"/>
      <c r="AZ64" s="188"/>
      <c r="BA64" s="188"/>
      <c r="BB64" s="188"/>
      <c r="BC64" s="188"/>
      <c r="BJ64" s="128"/>
    </row>
    <row r="65" spans="1:64" s="12" customFormat="1" ht="25.9" customHeight="1">
      <c r="B65" s="129"/>
      <c r="D65" s="130" t="s">
        <v>69</v>
      </c>
      <c r="E65" s="131" t="s">
        <v>104</v>
      </c>
      <c r="F65" s="131" t="s">
        <v>105</v>
      </c>
      <c r="J65" s="132">
        <f>J66+J80+J95</f>
        <v>0</v>
      </c>
      <c r="L65" s="129"/>
      <c r="M65" s="133"/>
      <c r="N65" s="134"/>
      <c r="O65" s="135" t="e">
        <f>#REF!+#REF!+#REF!+O66+#REF!+O80+O95+#REF!+#REF!</f>
        <v>#REF!</v>
      </c>
      <c r="P65" s="134"/>
      <c r="Q65" s="135" t="e">
        <f>#REF!+#REF!+#REF!+Q66+#REF!+Q80+Q95+#REF!+#REF!</f>
        <v>#REF!</v>
      </c>
      <c r="R65" s="134"/>
      <c r="S65" s="136" t="e">
        <f>#REF!+#REF!+#REF!+S66+#REF!+S80+S95+#REF!+#REF!</f>
        <v>#REF!</v>
      </c>
      <c r="AQ65" s="130"/>
      <c r="AR65" s="188"/>
      <c r="AS65" s="193"/>
      <c r="AT65" s="193"/>
      <c r="AU65" s="188"/>
      <c r="AV65" s="188"/>
      <c r="AW65" s="188"/>
      <c r="AX65" s="189"/>
      <c r="AY65" s="188"/>
      <c r="AZ65" s="188"/>
      <c r="BA65" s="188"/>
      <c r="BB65" s="188"/>
      <c r="BC65" s="188"/>
      <c r="BJ65" s="138"/>
    </row>
    <row r="66" spans="1:64" s="12" customFormat="1" ht="22.9" customHeight="1">
      <c r="B66" s="129"/>
      <c r="C66" s="182"/>
      <c r="D66" s="130" t="s">
        <v>69</v>
      </c>
      <c r="E66" s="139" t="s">
        <v>112</v>
      </c>
      <c r="F66" s="139" t="s">
        <v>115</v>
      </c>
      <c r="J66" s="140">
        <f>SUM(J67:J79)</f>
        <v>0</v>
      </c>
      <c r="L66" s="129"/>
      <c r="M66" s="133"/>
      <c r="N66" s="134"/>
      <c r="O66" s="135">
        <f>SUM(O67:O79)</f>
        <v>208.07999999999998</v>
      </c>
      <c r="P66" s="134"/>
      <c r="Q66" s="135">
        <f>SUM(Q67:Q79)</f>
        <v>2.5316400000000003</v>
      </c>
      <c r="R66" s="134"/>
      <c r="S66" s="136">
        <f>SUM(S67:S79)</f>
        <v>0</v>
      </c>
      <c r="AQ66" s="130"/>
      <c r="AR66" s="2"/>
      <c r="AS66" s="153"/>
      <c r="AT66" s="153"/>
      <c r="AU66" s="2"/>
      <c r="AV66" s="2"/>
      <c r="AW66" s="2"/>
      <c r="AX66" s="17"/>
      <c r="AY66" s="2"/>
      <c r="AZ66" s="2"/>
      <c r="BA66" s="2"/>
      <c r="BB66" s="2"/>
      <c r="BC66" s="2"/>
      <c r="BJ66" s="138"/>
    </row>
    <row r="67" spans="1:64" s="200" customFormat="1" ht="24.2" customHeight="1">
      <c r="B67" s="201"/>
      <c r="C67" s="202"/>
      <c r="D67" s="218" t="s">
        <v>107</v>
      </c>
      <c r="E67" s="219"/>
      <c r="F67" s="220" t="s">
        <v>170</v>
      </c>
      <c r="G67" s="221" t="s">
        <v>111</v>
      </c>
      <c r="H67" s="222">
        <f>H68</f>
        <v>578</v>
      </c>
      <c r="I67" s="223">
        <v>0</v>
      </c>
      <c r="J67" s="223">
        <f>ROUND(I67*H67,2)</f>
        <v>0</v>
      </c>
      <c r="K67" s="204"/>
      <c r="L67" s="205"/>
      <c r="M67" s="206" t="s">
        <v>1</v>
      </c>
      <c r="N67" s="207">
        <v>0.36</v>
      </c>
      <c r="O67" s="207">
        <f>N67*H67</f>
        <v>208.07999999999998</v>
      </c>
      <c r="P67" s="207">
        <v>4.3800000000000002E-3</v>
      </c>
      <c r="Q67" s="207">
        <f>P67*H67</f>
        <v>2.5316400000000003</v>
      </c>
      <c r="R67" s="207">
        <v>0</v>
      </c>
      <c r="S67" s="208">
        <f>R67*H67</f>
        <v>0</v>
      </c>
      <c r="V67" s="223">
        <v>0</v>
      </c>
      <c r="AQ67" s="209"/>
      <c r="AR67" s="188"/>
      <c r="AS67" s="193"/>
      <c r="AT67" s="193"/>
      <c r="AU67" s="188"/>
      <c r="AV67" s="188"/>
      <c r="AW67" s="188"/>
      <c r="AX67" s="189"/>
      <c r="AY67" s="188"/>
      <c r="AZ67" s="188"/>
      <c r="BA67" s="188"/>
      <c r="BB67" s="188"/>
      <c r="BC67" s="188"/>
      <c r="BD67" s="211"/>
      <c r="BE67" s="211"/>
      <c r="BF67" s="211"/>
      <c r="BG67" s="211"/>
      <c r="BH67" s="211"/>
      <c r="BI67" s="210"/>
      <c r="BJ67" s="211"/>
      <c r="BK67" s="210"/>
      <c r="BL67" s="209"/>
    </row>
    <row r="68" spans="1:64" s="188" customFormat="1" ht="24.2" customHeight="1">
      <c r="A68" s="198"/>
      <c r="B68" s="190"/>
      <c r="C68" s="182"/>
      <c r="D68" s="218"/>
      <c r="E68" s="219"/>
      <c r="F68" s="220" t="s">
        <v>184</v>
      </c>
      <c r="G68" s="221" t="s">
        <v>111</v>
      </c>
      <c r="H68" s="222">
        <f>304+115+9+150</f>
        <v>578</v>
      </c>
      <c r="I68" s="223">
        <v>0</v>
      </c>
      <c r="J68" s="223">
        <f t="shared" ref="J68:J79" si="0">ROUND(I68*H68,2)</f>
        <v>0</v>
      </c>
      <c r="K68" s="148"/>
      <c r="L68" s="30"/>
      <c r="M68" s="149"/>
      <c r="N68" s="191"/>
      <c r="O68" s="191"/>
      <c r="P68" s="191"/>
      <c r="Q68" s="191"/>
      <c r="R68" s="191"/>
      <c r="S68" s="192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Q68" s="193"/>
      <c r="AR68" s="13"/>
      <c r="AS68" s="157"/>
      <c r="AT68" s="157"/>
      <c r="AU68" s="13"/>
      <c r="AV68" s="13"/>
      <c r="AW68" s="13"/>
      <c r="AX68" s="157"/>
      <c r="AY68" s="13"/>
      <c r="AZ68" s="13"/>
      <c r="BA68" s="13"/>
      <c r="BB68" s="13"/>
      <c r="BC68" s="13"/>
      <c r="BD68" s="194"/>
      <c r="BE68" s="194"/>
      <c r="BF68" s="194"/>
      <c r="BG68" s="194"/>
      <c r="BH68" s="194"/>
      <c r="BI68" s="189"/>
      <c r="BJ68" s="194"/>
      <c r="BK68" s="189"/>
      <c r="BL68" s="193"/>
    </row>
    <row r="69" spans="1:64" s="188" customFormat="1" ht="54.75" customHeight="1">
      <c r="A69" s="198"/>
      <c r="B69" s="190"/>
      <c r="C69" s="182"/>
      <c r="D69" s="218"/>
      <c r="E69" s="219"/>
      <c r="F69" s="220" t="s">
        <v>185</v>
      </c>
      <c r="G69" s="221" t="s">
        <v>111</v>
      </c>
      <c r="H69" s="222">
        <f>H68*1.2</f>
        <v>693.6</v>
      </c>
      <c r="I69" s="223">
        <v>0</v>
      </c>
      <c r="J69" s="223">
        <f t="shared" si="0"/>
        <v>0</v>
      </c>
      <c r="K69" s="148"/>
      <c r="L69" s="30"/>
      <c r="M69" s="149"/>
      <c r="N69" s="191"/>
      <c r="O69" s="191"/>
      <c r="P69" s="191"/>
      <c r="Q69" s="191"/>
      <c r="R69" s="191"/>
      <c r="S69" s="192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Q69" s="193"/>
      <c r="AR69" s="2"/>
      <c r="AS69" s="153"/>
      <c r="AT69" s="153"/>
      <c r="AU69" s="2"/>
      <c r="AV69" s="2"/>
      <c r="AW69" s="2"/>
      <c r="AX69" s="17"/>
      <c r="AY69" s="2"/>
      <c r="AZ69" s="2"/>
      <c r="BA69" s="2"/>
      <c r="BB69" s="2"/>
      <c r="BC69" s="2"/>
      <c r="BD69" s="194"/>
      <c r="BE69" s="194"/>
      <c r="BF69" s="194"/>
      <c r="BG69" s="194"/>
      <c r="BH69" s="194"/>
      <c r="BI69" s="189"/>
      <c r="BJ69" s="194"/>
      <c r="BK69" s="189"/>
      <c r="BL69" s="193"/>
    </row>
    <row r="70" spans="1:64" s="2" customFormat="1" ht="39.75" customHeight="1">
      <c r="A70" s="179"/>
      <c r="B70" s="141"/>
      <c r="C70" s="182"/>
      <c r="D70" s="218"/>
      <c r="E70" s="219"/>
      <c r="F70" s="220" t="s">
        <v>183</v>
      </c>
      <c r="G70" s="221" t="s">
        <v>117</v>
      </c>
      <c r="H70" s="222">
        <f>H69*0.05</f>
        <v>34.68</v>
      </c>
      <c r="I70" s="223">
        <v>0</v>
      </c>
      <c r="J70" s="223">
        <f t="shared" si="0"/>
        <v>0</v>
      </c>
      <c r="K70" s="148"/>
      <c r="L70" s="30"/>
      <c r="M70" s="149"/>
      <c r="N70" s="151"/>
      <c r="O70" s="151"/>
      <c r="P70" s="151"/>
      <c r="Q70" s="151"/>
      <c r="R70" s="151"/>
      <c r="S70" s="152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Q70" s="153"/>
      <c r="AR70" s="12"/>
      <c r="AS70" s="137"/>
      <c r="AT70" s="137"/>
      <c r="AU70" s="12"/>
      <c r="AV70" s="12"/>
      <c r="AW70" s="12"/>
      <c r="AX70" s="130"/>
      <c r="AY70" s="12"/>
      <c r="AZ70" s="12"/>
      <c r="BA70" s="12"/>
      <c r="BB70" s="12"/>
      <c r="BC70" s="12"/>
      <c r="BD70" s="154"/>
      <c r="BE70" s="154"/>
      <c r="BF70" s="154"/>
      <c r="BG70" s="154"/>
      <c r="BH70" s="154"/>
      <c r="BI70" s="17"/>
      <c r="BJ70" s="154"/>
      <c r="BK70" s="17"/>
      <c r="BL70" s="153"/>
    </row>
    <row r="71" spans="1:64" s="188" customFormat="1" ht="39.75" customHeight="1">
      <c r="A71" s="276"/>
      <c r="B71" s="190"/>
      <c r="C71" s="182" t="s">
        <v>236</v>
      </c>
      <c r="D71" s="182" t="s">
        <v>107</v>
      </c>
      <c r="E71" s="183" t="s">
        <v>237</v>
      </c>
      <c r="F71" s="227" t="s">
        <v>238</v>
      </c>
      <c r="G71" s="185" t="s">
        <v>114</v>
      </c>
      <c r="H71" s="186">
        <f>175+82+16+165</f>
        <v>438</v>
      </c>
      <c r="I71" s="223">
        <v>0</v>
      </c>
      <c r="J71" s="187">
        <f t="shared" si="0"/>
        <v>0</v>
      </c>
      <c r="K71" s="148"/>
      <c r="L71" s="30"/>
      <c r="M71" s="149"/>
      <c r="N71" s="191"/>
      <c r="O71" s="191"/>
      <c r="P71" s="191"/>
      <c r="Q71" s="191"/>
      <c r="R71" s="191"/>
      <c r="S71" s="192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Q71" s="193"/>
      <c r="AR71" s="12"/>
      <c r="AS71" s="137"/>
      <c r="AT71" s="137"/>
      <c r="AU71" s="12"/>
      <c r="AV71" s="12"/>
      <c r="AW71" s="12"/>
      <c r="AX71" s="130"/>
      <c r="AY71" s="12"/>
      <c r="AZ71" s="12"/>
      <c r="BA71" s="12"/>
      <c r="BB71" s="12"/>
      <c r="BC71" s="12"/>
      <c r="BD71" s="194"/>
      <c r="BE71" s="194"/>
      <c r="BF71" s="194"/>
      <c r="BG71" s="194"/>
      <c r="BH71" s="194"/>
      <c r="BI71" s="189"/>
      <c r="BJ71" s="194"/>
      <c r="BK71" s="189"/>
      <c r="BL71" s="193"/>
    </row>
    <row r="72" spans="1:64" s="188" customFormat="1" ht="24.2" customHeight="1">
      <c r="A72" s="198"/>
      <c r="B72" s="190"/>
      <c r="C72" s="182"/>
      <c r="D72" s="218"/>
      <c r="E72" s="219"/>
      <c r="F72" s="220" t="s">
        <v>171</v>
      </c>
      <c r="G72" s="221" t="s">
        <v>117</v>
      </c>
      <c r="H72" s="222">
        <f>H70</f>
        <v>34.68</v>
      </c>
      <c r="I72" s="223">
        <v>0</v>
      </c>
      <c r="J72" s="223">
        <f t="shared" si="0"/>
        <v>0</v>
      </c>
      <c r="K72" s="148"/>
      <c r="L72" s="30"/>
      <c r="M72" s="149"/>
      <c r="N72" s="191"/>
      <c r="O72" s="191"/>
      <c r="P72" s="191"/>
      <c r="Q72" s="191"/>
      <c r="R72" s="191"/>
      <c r="S72" s="192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Q72" s="193"/>
      <c r="AR72" s="12"/>
      <c r="AS72" s="137"/>
      <c r="AT72" s="137"/>
      <c r="AU72" s="12"/>
      <c r="AV72" s="12"/>
      <c r="AW72" s="12"/>
      <c r="AX72" s="130"/>
      <c r="AY72" s="12"/>
      <c r="AZ72" s="12"/>
      <c r="BA72" s="12"/>
      <c r="BB72" s="12"/>
      <c r="BC72" s="12"/>
      <c r="BD72" s="194"/>
      <c r="BE72" s="194"/>
      <c r="BF72" s="194"/>
      <c r="BG72" s="194"/>
      <c r="BH72" s="194"/>
      <c r="BI72" s="189"/>
      <c r="BJ72" s="194"/>
      <c r="BK72" s="189"/>
      <c r="BL72" s="193"/>
    </row>
    <row r="73" spans="1:64" s="2" customFormat="1" ht="24.2" customHeight="1">
      <c r="A73" s="179"/>
      <c r="B73" s="141"/>
      <c r="C73" s="182"/>
      <c r="D73" s="218"/>
      <c r="E73" s="219"/>
      <c r="F73" s="220" t="s">
        <v>172</v>
      </c>
      <c r="G73" s="221" t="s">
        <v>111</v>
      </c>
      <c r="H73" s="222">
        <f>H68</f>
        <v>578</v>
      </c>
      <c r="I73" s="223">
        <v>0</v>
      </c>
      <c r="J73" s="223">
        <f t="shared" si="0"/>
        <v>0</v>
      </c>
      <c r="K73" s="148"/>
      <c r="L73" s="30"/>
      <c r="M73" s="149"/>
      <c r="N73" s="151"/>
      <c r="O73" s="151"/>
      <c r="P73" s="151"/>
      <c r="Q73" s="151"/>
      <c r="R73" s="151"/>
      <c r="S73" s="152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Q73" s="153"/>
      <c r="AR73" s="12"/>
      <c r="AS73" s="137"/>
      <c r="AT73" s="137"/>
      <c r="AU73" s="12"/>
      <c r="AV73" s="12"/>
      <c r="AW73" s="12"/>
      <c r="AX73" s="130"/>
      <c r="AY73" s="12"/>
      <c r="AZ73" s="12"/>
      <c r="BA73" s="12"/>
      <c r="BB73" s="12"/>
      <c r="BC73" s="12"/>
      <c r="BD73" s="154"/>
      <c r="BE73" s="154"/>
      <c r="BF73" s="154"/>
      <c r="BG73" s="154"/>
      <c r="BH73" s="154"/>
      <c r="BI73" s="17"/>
      <c r="BJ73" s="154"/>
      <c r="BK73" s="17"/>
      <c r="BL73" s="153"/>
    </row>
    <row r="74" spans="1:64" s="2" customFormat="1" ht="24.2" customHeight="1">
      <c r="A74" s="179"/>
      <c r="B74" s="141"/>
      <c r="C74" s="182"/>
      <c r="D74" s="218"/>
      <c r="E74" s="219"/>
      <c r="F74" s="220" t="s">
        <v>173</v>
      </c>
      <c r="G74" s="221" t="s">
        <v>111</v>
      </c>
      <c r="H74" s="222">
        <f>H68</f>
        <v>578</v>
      </c>
      <c r="I74" s="223">
        <v>0</v>
      </c>
      <c r="J74" s="223">
        <f t="shared" si="0"/>
        <v>0</v>
      </c>
      <c r="K74" s="148"/>
      <c r="L74" s="30"/>
      <c r="M74" s="149"/>
      <c r="N74" s="151"/>
      <c r="O74" s="151"/>
      <c r="P74" s="151"/>
      <c r="Q74" s="151"/>
      <c r="R74" s="151"/>
      <c r="S74" s="152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Q74" s="153"/>
      <c r="AR74" s="12"/>
      <c r="AS74" s="137"/>
      <c r="AT74" s="137"/>
      <c r="AU74" s="12"/>
      <c r="AV74" s="12"/>
      <c r="AW74" s="12"/>
      <c r="AX74" s="130"/>
      <c r="AY74" s="12"/>
      <c r="AZ74" s="12"/>
      <c r="BA74" s="12"/>
      <c r="BB74" s="12"/>
      <c r="BC74" s="12"/>
      <c r="BD74" s="154"/>
      <c r="BE74" s="154"/>
      <c r="BF74" s="154"/>
      <c r="BG74" s="154"/>
      <c r="BH74" s="154"/>
      <c r="BI74" s="17"/>
      <c r="BJ74" s="154"/>
      <c r="BK74" s="17"/>
      <c r="BL74" s="153"/>
    </row>
    <row r="75" spans="1:64" s="13" customFormat="1" ht="168">
      <c r="B75" s="155"/>
      <c r="C75" s="182"/>
      <c r="D75" s="224"/>
      <c r="E75" s="219"/>
      <c r="F75" s="220" t="s">
        <v>227</v>
      </c>
      <c r="G75" s="221" t="s">
        <v>111</v>
      </c>
      <c r="H75" s="222">
        <f>(304+115+9)*1.2</f>
        <v>513.6</v>
      </c>
      <c r="I75" s="223">
        <v>0</v>
      </c>
      <c r="J75" s="223">
        <f t="shared" si="0"/>
        <v>0</v>
      </c>
      <c r="L75" s="155"/>
      <c r="M75" s="160"/>
      <c r="N75" s="161"/>
      <c r="O75" s="161"/>
      <c r="P75" s="161"/>
      <c r="Q75" s="161"/>
      <c r="R75" s="161"/>
      <c r="S75" s="162"/>
      <c r="AR75" s="200"/>
      <c r="AS75" s="209"/>
      <c r="AT75" s="209"/>
      <c r="AU75" s="200"/>
      <c r="AV75" s="200"/>
      <c r="AW75" s="200"/>
      <c r="AX75" s="210"/>
      <c r="AY75" s="200"/>
      <c r="AZ75" s="200"/>
      <c r="BA75" s="200"/>
      <c r="BB75" s="200"/>
      <c r="BC75" s="200"/>
    </row>
    <row r="76" spans="1:64" s="14" customFormat="1" ht="17.25" customHeight="1">
      <c r="B76" s="163"/>
      <c r="C76" s="182"/>
      <c r="D76" s="224"/>
      <c r="E76" s="189"/>
      <c r="F76" s="277" t="s">
        <v>181</v>
      </c>
      <c r="G76" s="221" t="s">
        <v>114</v>
      </c>
      <c r="H76" s="222">
        <f>(175+85+9)*1.2</f>
        <v>322.8</v>
      </c>
      <c r="I76" s="223">
        <v>0</v>
      </c>
      <c r="J76" s="223">
        <f t="shared" si="0"/>
        <v>0</v>
      </c>
      <c r="L76" s="163"/>
      <c r="M76" s="164"/>
      <c r="N76" s="165"/>
      <c r="O76" s="165"/>
      <c r="P76" s="165"/>
      <c r="Q76" s="165"/>
      <c r="R76" s="165"/>
      <c r="S76" s="166"/>
      <c r="AR76" s="12"/>
      <c r="AS76" s="137"/>
      <c r="AT76" s="137"/>
      <c r="AU76" s="12"/>
      <c r="AV76" s="12"/>
      <c r="AW76" s="12"/>
      <c r="AX76" s="130"/>
      <c r="AY76" s="12"/>
      <c r="AZ76" s="12"/>
      <c r="BA76" s="12"/>
      <c r="BB76" s="12"/>
      <c r="BC76" s="12"/>
    </row>
    <row r="77" spans="1:64" s="14" customFormat="1" ht="120.75" customHeight="1">
      <c r="B77" s="163"/>
      <c r="C77" s="182"/>
      <c r="D77" s="224"/>
      <c r="E77" s="189"/>
      <c r="F77" s="220" t="s">
        <v>228</v>
      </c>
      <c r="G77" s="221" t="s">
        <v>111</v>
      </c>
      <c r="H77" s="222">
        <f>150*1.2</f>
        <v>180</v>
      </c>
      <c r="I77" s="223">
        <v>0</v>
      </c>
      <c r="J77" s="223">
        <f t="shared" ref="J77:J78" si="1">ROUND(I77*H77,2)</f>
        <v>0</v>
      </c>
      <c r="L77" s="163"/>
      <c r="M77" s="164"/>
      <c r="N77" s="165"/>
      <c r="O77" s="165"/>
      <c r="P77" s="165"/>
      <c r="Q77" s="165"/>
      <c r="R77" s="165"/>
      <c r="S77" s="166"/>
      <c r="AR77" s="12"/>
      <c r="AS77" s="137"/>
      <c r="AT77" s="137"/>
      <c r="AU77" s="12"/>
      <c r="AV77" s="12"/>
      <c r="AW77" s="12"/>
      <c r="AX77" s="130"/>
      <c r="AY77" s="12"/>
      <c r="AZ77" s="12"/>
      <c r="BA77" s="12"/>
      <c r="BB77" s="12"/>
      <c r="BC77" s="12"/>
    </row>
    <row r="78" spans="1:64" s="14" customFormat="1" ht="24">
      <c r="B78" s="163"/>
      <c r="C78" s="182"/>
      <c r="D78" s="224"/>
      <c r="E78" s="189"/>
      <c r="F78" s="277" t="s">
        <v>182</v>
      </c>
      <c r="G78" s="221" t="s">
        <v>114</v>
      </c>
      <c r="H78" s="222">
        <f>170*1.2</f>
        <v>204</v>
      </c>
      <c r="I78" s="223">
        <v>0</v>
      </c>
      <c r="J78" s="223">
        <f t="shared" si="1"/>
        <v>0</v>
      </c>
      <c r="L78" s="163"/>
      <c r="M78" s="164"/>
      <c r="N78" s="165"/>
      <c r="O78" s="165"/>
      <c r="P78" s="165"/>
      <c r="Q78" s="165"/>
      <c r="R78" s="165"/>
      <c r="S78" s="166"/>
      <c r="AR78" s="12"/>
      <c r="AS78" s="137"/>
      <c r="AT78" s="137"/>
      <c r="AU78" s="12"/>
      <c r="AV78" s="12"/>
      <c r="AW78" s="12"/>
      <c r="AX78" s="130"/>
      <c r="AY78" s="12"/>
      <c r="AZ78" s="12"/>
      <c r="BA78" s="12"/>
      <c r="BB78" s="12"/>
      <c r="BC78" s="12"/>
    </row>
    <row r="79" spans="1:64" s="2" customFormat="1" ht="24.2" customHeight="1">
      <c r="A79" s="179"/>
      <c r="B79" s="141"/>
      <c r="C79" s="182"/>
      <c r="D79" s="218" t="s">
        <v>107</v>
      </c>
      <c r="E79" s="219"/>
      <c r="F79" s="220" t="s">
        <v>174</v>
      </c>
      <c r="G79" s="221" t="s">
        <v>118</v>
      </c>
      <c r="H79" s="222">
        <f>H70*2.3+5</f>
        <v>84.763999999999996</v>
      </c>
      <c r="I79" s="223">
        <v>0</v>
      </c>
      <c r="J79" s="223">
        <f t="shared" si="0"/>
        <v>0</v>
      </c>
      <c r="K79" s="148"/>
      <c r="L79" s="30"/>
      <c r="M79" s="149"/>
      <c r="N79" s="151"/>
      <c r="O79" s="151"/>
      <c r="P79" s="151"/>
      <c r="Q79" s="151"/>
      <c r="R79" s="151"/>
      <c r="S79" s="152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Q79" s="153"/>
      <c r="AR79" s="12"/>
      <c r="AS79" s="137"/>
      <c r="AT79" s="137"/>
      <c r="AU79" s="12"/>
      <c r="AV79" s="12"/>
      <c r="AW79" s="12"/>
      <c r="AX79" s="130"/>
      <c r="AY79" s="12"/>
      <c r="AZ79" s="12"/>
      <c r="BA79" s="12"/>
      <c r="BB79" s="12"/>
      <c r="BC79" s="12"/>
      <c r="BD79" s="154"/>
      <c r="BE79" s="154"/>
      <c r="BF79" s="154"/>
      <c r="BG79" s="154"/>
      <c r="BH79" s="154"/>
      <c r="BI79" s="17"/>
      <c r="BJ79" s="154"/>
      <c r="BK79" s="17"/>
      <c r="BL79" s="153"/>
    </row>
    <row r="80" spans="1:64" s="12" customFormat="1" ht="22.9" customHeight="1">
      <c r="B80" s="129"/>
      <c r="C80" s="182"/>
      <c r="D80" s="130" t="s">
        <v>69</v>
      </c>
      <c r="E80" s="139" t="s">
        <v>116</v>
      </c>
      <c r="F80" s="139" t="s">
        <v>119</v>
      </c>
      <c r="J80" s="140">
        <f>SUM(J81:J93)</f>
        <v>0</v>
      </c>
      <c r="L80" s="129"/>
      <c r="M80" s="133"/>
      <c r="N80" s="134"/>
      <c r="O80" s="135">
        <f>SUM(O84:O88)</f>
        <v>207.93550000000002</v>
      </c>
      <c r="P80" s="134"/>
      <c r="Q80" s="135">
        <f>SUM(Q84:Q88)</f>
        <v>0</v>
      </c>
      <c r="R80" s="134"/>
      <c r="S80" s="136">
        <f>SUM(S84:S88)</f>
        <v>63.580000000000013</v>
      </c>
      <c r="AQ80" s="130"/>
      <c r="AS80" s="137"/>
      <c r="AT80" s="137"/>
      <c r="AX80" s="130"/>
      <c r="BJ80" s="138"/>
    </row>
    <row r="81" spans="1:64" s="12" customFormat="1" ht="22.9" customHeight="1">
      <c r="B81" s="129"/>
      <c r="C81" s="202"/>
      <c r="D81" s="218"/>
      <c r="E81" s="219"/>
      <c r="F81" s="220" t="s">
        <v>168</v>
      </c>
      <c r="G81" s="221" t="s">
        <v>169</v>
      </c>
      <c r="H81" s="222">
        <v>48</v>
      </c>
      <c r="I81" s="223">
        <v>0</v>
      </c>
      <c r="J81" s="223">
        <f t="shared" ref="J81:J93" si="2">ROUND(I81*H81,2)</f>
        <v>0</v>
      </c>
      <c r="L81" s="129"/>
      <c r="M81" s="133"/>
      <c r="N81" s="134"/>
      <c r="O81" s="135"/>
      <c r="P81" s="134"/>
      <c r="Q81" s="135"/>
      <c r="R81" s="134"/>
      <c r="S81" s="136"/>
      <c r="AQ81" s="130"/>
      <c r="AS81" s="137"/>
      <c r="AT81" s="137"/>
      <c r="AX81" s="130"/>
      <c r="BJ81" s="138"/>
    </row>
    <row r="82" spans="1:64" s="12" customFormat="1" ht="22.9" customHeight="1">
      <c r="B82" s="129"/>
      <c r="C82" s="202"/>
      <c r="D82" s="218"/>
      <c r="E82" s="219"/>
      <c r="F82" s="220" t="s">
        <v>177</v>
      </c>
      <c r="G82" s="221" t="s">
        <v>111</v>
      </c>
      <c r="H82" s="222">
        <f>H74</f>
        <v>578</v>
      </c>
      <c r="I82" s="223">
        <v>0</v>
      </c>
      <c r="J82" s="223">
        <f t="shared" si="2"/>
        <v>0</v>
      </c>
      <c r="L82" s="129"/>
      <c r="M82" s="133"/>
      <c r="N82" s="134"/>
      <c r="O82" s="135"/>
      <c r="P82" s="134"/>
      <c r="Q82" s="135"/>
      <c r="R82" s="134"/>
      <c r="S82" s="136"/>
      <c r="AQ82" s="130"/>
      <c r="AR82" s="2"/>
      <c r="AS82" s="153"/>
      <c r="AT82" s="153"/>
      <c r="AU82" s="2"/>
      <c r="AV82" s="2"/>
      <c r="AW82" s="2"/>
      <c r="AX82" s="17"/>
      <c r="AY82" s="2"/>
      <c r="AZ82" s="2"/>
      <c r="BA82" s="2"/>
      <c r="BB82" s="2"/>
      <c r="BC82" s="2"/>
      <c r="BJ82" s="138"/>
    </row>
    <row r="83" spans="1:64" s="12" customFormat="1" ht="22.9" customHeight="1">
      <c r="B83" s="129"/>
      <c r="C83" s="202"/>
      <c r="D83" s="218"/>
      <c r="E83" s="219"/>
      <c r="F83" s="220" t="s">
        <v>178</v>
      </c>
      <c r="G83" s="221" t="s">
        <v>114</v>
      </c>
      <c r="H83" s="222">
        <f>H76+H78</f>
        <v>526.79999999999995</v>
      </c>
      <c r="I83" s="223">
        <v>0</v>
      </c>
      <c r="J83" s="223">
        <f t="shared" si="2"/>
        <v>0</v>
      </c>
      <c r="L83" s="129"/>
      <c r="M83" s="133"/>
      <c r="N83" s="134"/>
      <c r="O83" s="135"/>
      <c r="P83" s="134"/>
      <c r="Q83" s="135"/>
      <c r="R83" s="134"/>
      <c r="S83" s="136"/>
      <c r="AQ83" s="130"/>
      <c r="AR83" s="15"/>
      <c r="AS83" s="168"/>
      <c r="AT83" s="168"/>
      <c r="AU83" s="15"/>
      <c r="AV83" s="15"/>
      <c r="AW83" s="15"/>
      <c r="AX83" s="168"/>
      <c r="AY83" s="15"/>
      <c r="AZ83" s="15"/>
      <c r="BA83" s="15"/>
      <c r="BB83" s="15"/>
      <c r="BC83" s="15"/>
      <c r="BJ83" s="138"/>
    </row>
    <row r="84" spans="1:64" s="200" customFormat="1" ht="37.9" customHeight="1">
      <c r="B84" s="201"/>
      <c r="C84" s="202"/>
      <c r="D84" s="218"/>
      <c r="E84" s="219"/>
      <c r="F84" s="220" t="s">
        <v>180</v>
      </c>
      <c r="G84" s="221" t="s">
        <v>117</v>
      </c>
      <c r="H84" s="222">
        <f>H85*0.05</f>
        <v>28.900000000000002</v>
      </c>
      <c r="I84" s="223">
        <v>0</v>
      </c>
      <c r="J84" s="223">
        <f t="shared" si="2"/>
        <v>0</v>
      </c>
      <c r="K84" s="204"/>
      <c r="L84" s="205"/>
      <c r="M84" s="206" t="s">
        <v>1</v>
      </c>
      <c r="N84" s="207">
        <v>7.1950000000000003</v>
      </c>
      <c r="O84" s="207">
        <f>N84*H84</f>
        <v>207.93550000000002</v>
      </c>
      <c r="P84" s="207">
        <v>0</v>
      </c>
      <c r="Q84" s="207">
        <f>P84*H84</f>
        <v>0</v>
      </c>
      <c r="R84" s="207">
        <v>2.2000000000000002</v>
      </c>
      <c r="S84" s="208">
        <f>R84*H84</f>
        <v>63.580000000000013</v>
      </c>
      <c r="AQ84" s="209"/>
      <c r="AR84" s="13"/>
      <c r="AS84" s="157"/>
      <c r="AT84" s="157"/>
      <c r="AU84" s="13"/>
      <c r="AV84" s="13"/>
      <c r="AW84" s="13"/>
      <c r="AX84" s="157"/>
      <c r="AY84" s="13"/>
      <c r="AZ84" s="13"/>
      <c r="BA84" s="13"/>
      <c r="BB84" s="13"/>
      <c r="BC84" s="13"/>
      <c r="BD84" s="211"/>
      <c r="BE84" s="211"/>
      <c r="BF84" s="211"/>
      <c r="BG84" s="211"/>
      <c r="BH84" s="211"/>
      <c r="BI84" s="210"/>
      <c r="BJ84" s="211"/>
      <c r="BK84" s="210"/>
      <c r="BL84" s="209"/>
    </row>
    <row r="85" spans="1:64" s="12" customFormat="1" ht="40.5" customHeight="1">
      <c r="B85" s="129"/>
      <c r="C85" s="202"/>
      <c r="D85" s="218"/>
      <c r="E85" s="219"/>
      <c r="F85" s="220" t="s">
        <v>179</v>
      </c>
      <c r="G85" s="221" t="s">
        <v>111</v>
      </c>
      <c r="H85" s="222">
        <f>H68</f>
        <v>578</v>
      </c>
      <c r="I85" s="223">
        <v>0</v>
      </c>
      <c r="J85" s="223">
        <f t="shared" si="2"/>
        <v>0</v>
      </c>
      <c r="L85" s="129"/>
      <c r="M85" s="133"/>
      <c r="N85" s="134"/>
      <c r="O85" s="135"/>
      <c r="P85" s="134"/>
      <c r="Q85" s="135"/>
      <c r="R85" s="134"/>
      <c r="S85" s="136"/>
      <c r="AQ85" s="130"/>
      <c r="AR85" s="2"/>
      <c r="AS85" s="153"/>
      <c r="AT85" s="153"/>
      <c r="AU85" s="2"/>
      <c r="AV85" s="2"/>
      <c r="AW85" s="2"/>
      <c r="AX85" s="17"/>
      <c r="AY85" s="2"/>
      <c r="AZ85" s="2"/>
      <c r="BA85" s="2"/>
      <c r="BB85" s="2"/>
      <c r="BC85" s="2"/>
      <c r="BJ85" s="138"/>
    </row>
    <row r="86" spans="1:64" s="12" customFormat="1" ht="37.5" customHeight="1">
      <c r="B86" s="129"/>
      <c r="C86" s="202"/>
      <c r="D86" s="218"/>
      <c r="E86" s="219"/>
      <c r="F86" s="220" t="s">
        <v>208</v>
      </c>
      <c r="G86" s="221" t="s">
        <v>143</v>
      </c>
      <c r="H86" s="222">
        <v>1</v>
      </c>
      <c r="I86" s="223">
        <v>0</v>
      </c>
      <c r="J86" s="223">
        <f t="shared" si="2"/>
        <v>0</v>
      </c>
      <c r="L86" s="129"/>
      <c r="M86" s="133"/>
      <c r="N86" s="134"/>
      <c r="O86" s="135"/>
      <c r="P86" s="134"/>
      <c r="Q86" s="135"/>
      <c r="R86" s="134"/>
      <c r="S86" s="136"/>
      <c r="AQ86" s="130"/>
      <c r="AR86" s="2"/>
      <c r="AS86" s="153"/>
      <c r="AT86" s="153"/>
      <c r="AU86" s="2"/>
      <c r="AV86" s="2"/>
      <c r="AW86" s="2"/>
      <c r="AX86" s="17"/>
      <c r="AY86" s="2"/>
      <c r="AZ86" s="2"/>
      <c r="BA86" s="2"/>
      <c r="BB86" s="2"/>
      <c r="BC86" s="2"/>
      <c r="BJ86" s="138"/>
    </row>
    <row r="87" spans="1:64" s="12" customFormat="1" ht="22.9" customHeight="1">
      <c r="B87" s="129"/>
      <c r="C87" s="202"/>
      <c r="D87" s="218"/>
      <c r="E87" s="219"/>
      <c r="F87" s="220" t="s">
        <v>211</v>
      </c>
      <c r="G87" s="221" t="s">
        <v>143</v>
      </c>
      <c r="H87" s="222">
        <v>1</v>
      </c>
      <c r="I87" s="223">
        <v>0</v>
      </c>
      <c r="J87" s="223">
        <f t="shared" si="2"/>
        <v>0</v>
      </c>
      <c r="L87" s="129"/>
      <c r="M87" s="133"/>
      <c r="N87" s="134"/>
      <c r="O87" s="135"/>
      <c r="P87" s="134"/>
      <c r="Q87" s="135"/>
      <c r="R87" s="134"/>
      <c r="S87" s="136"/>
      <c r="AQ87" s="130"/>
      <c r="AR87" s="188"/>
      <c r="AS87" s="193"/>
      <c r="AT87" s="193"/>
      <c r="AU87" s="188"/>
      <c r="AV87" s="188"/>
      <c r="AW87" s="188"/>
      <c r="AX87" s="189"/>
      <c r="AY87" s="188"/>
      <c r="AZ87" s="188"/>
      <c r="BA87" s="188"/>
      <c r="BB87" s="188"/>
      <c r="BC87" s="188"/>
      <c r="BJ87" s="138"/>
    </row>
    <row r="88" spans="1:64" s="12" customFormat="1" ht="22.9" customHeight="1">
      <c r="B88" s="129"/>
      <c r="C88" s="202"/>
      <c r="D88" s="202"/>
      <c r="E88" s="203"/>
      <c r="F88" s="220" t="s">
        <v>212</v>
      </c>
      <c r="G88" s="221" t="s">
        <v>143</v>
      </c>
      <c r="H88" s="222">
        <v>1</v>
      </c>
      <c r="I88" s="223">
        <v>0</v>
      </c>
      <c r="J88" s="223">
        <f t="shared" si="2"/>
        <v>0</v>
      </c>
      <c r="L88" s="129"/>
      <c r="M88" s="133"/>
      <c r="N88" s="134"/>
      <c r="O88" s="135"/>
      <c r="P88" s="134"/>
      <c r="Q88" s="135"/>
      <c r="R88" s="134"/>
      <c r="S88" s="136"/>
      <c r="AQ88" s="130"/>
      <c r="AR88" s="2"/>
      <c r="AS88" s="153"/>
      <c r="AT88" s="153"/>
      <c r="AU88" s="2"/>
      <c r="AV88" s="2"/>
      <c r="AW88" s="2"/>
      <c r="AX88" s="17"/>
      <c r="AY88" s="2"/>
      <c r="AZ88" s="2"/>
      <c r="BA88" s="2"/>
      <c r="BB88" s="2"/>
      <c r="BC88" s="2"/>
      <c r="BJ88" s="138"/>
    </row>
    <row r="89" spans="1:64" s="12" customFormat="1" ht="28.5" customHeight="1">
      <c r="B89" s="129"/>
      <c r="C89" s="202"/>
      <c r="D89" s="253"/>
      <c r="E89" s="254"/>
      <c r="F89" s="255" t="s">
        <v>209</v>
      </c>
      <c r="G89" s="221" t="s">
        <v>143</v>
      </c>
      <c r="H89" s="222">
        <v>1</v>
      </c>
      <c r="I89" s="223">
        <v>0</v>
      </c>
      <c r="J89" s="223">
        <f t="shared" si="2"/>
        <v>0</v>
      </c>
      <c r="L89" s="129"/>
      <c r="M89" s="133"/>
      <c r="N89" s="134"/>
      <c r="O89" s="135"/>
      <c r="P89" s="134"/>
      <c r="Q89" s="135"/>
      <c r="R89" s="134"/>
      <c r="S89" s="136"/>
      <c r="AQ89" s="130"/>
      <c r="AR89" s="188"/>
      <c r="AS89" s="193"/>
      <c r="AT89" s="193"/>
      <c r="AU89" s="188"/>
      <c r="AV89" s="188"/>
      <c r="AW89" s="188"/>
      <c r="AX89" s="189"/>
      <c r="AY89" s="188"/>
      <c r="AZ89" s="188"/>
      <c r="BA89" s="188"/>
      <c r="BB89" s="188"/>
      <c r="BC89" s="188"/>
      <c r="BJ89" s="138"/>
    </row>
    <row r="90" spans="1:64" s="12" customFormat="1" ht="22.9" customHeight="1">
      <c r="B90" s="129"/>
      <c r="C90" s="202"/>
      <c r="D90" s="253"/>
      <c r="E90" s="219"/>
      <c r="F90" s="220" t="s">
        <v>210</v>
      </c>
      <c r="G90" s="221" t="s">
        <v>143</v>
      </c>
      <c r="H90" s="222">
        <v>1</v>
      </c>
      <c r="I90" s="223">
        <v>0</v>
      </c>
      <c r="J90" s="223">
        <f t="shared" si="2"/>
        <v>0</v>
      </c>
      <c r="L90" s="129"/>
      <c r="M90" s="133"/>
      <c r="N90" s="134"/>
      <c r="O90" s="135"/>
      <c r="P90" s="134"/>
      <c r="Q90" s="135"/>
      <c r="R90" s="134"/>
      <c r="S90" s="136"/>
      <c r="AQ90" s="130"/>
      <c r="AR90" s="188"/>
      <c r="AS90" s="193"/>
      <c r="AT90" s="193"/>
      <c r="AU90" s="188"/>
      <c r="AV90" s="188"/>
      <c r="AW90" s="188"/>
      <c r="AX90" s="189"/>
      <c r="AY90" s="188"/>
      <c r="AZ90" s="188"/>
      <c r="BA90" s="188"/>
      <c r="BB90" s="188"/>
      <c r="BC90" s="188"/>
      <c r="BJ90" s="138"/>
    </row>
    <row r="91" spans="1:64" s="12" customFormat="1" ht="34.5" customHeight="1">
      <c r="B91" s="129"/>
      <c r="C91" s="202"/>
      <c r="D91" s="253"/>
      <c r="E91" s="219"/>
      <c r="F91" s="220" t="s">
        <v>234</v>
      </c>
      <c r="G91" s="221" t="s">
        <v>143</v>
      </c>
      <c r="H91" s="222">
        <v>1</v>
      </c>
      <c r="I91" s="223">
        <v>0</v>
      </c>
      <c r="J91" s="223">
        <f t="shared" si="2"/>
        <v>0</v>
      </c>
      <c r="L91" s="129"/>
      <c r="M91" s="133"/>
      <c r="N91" s="134"/>
      <c r="O91" s="135"/>
      <c r="P91" s="134"/>
      <c r="Q91" s="135"/>
      <c r="R91" s="134"/>
      <c r="S91" s="136"/>
      <c r="AQ91" s="130"/>
      <c r="AR91" s="188"/>
      <c r="AS91" s="193"/>
      <c r="AT91" s="193"/>
      <c r="AU91" s="188"/>
      <c r="AV91" s="188"/>
      <c r="AW91" s="188"/>
      <c r="AX91" s="189"/>
      <c r="AY91" s="188"/>
      <c r="AZ91" s="188"/>
      <c r="BA91" s="188"/>
      <c r="BB91" s="188"/>
      <c r="BC91" s="188"/>
      <c r="BJ91" s="138"/>
    </row>
    <row r="92" spans="1:64" s="12" customFormat="1" ht="30" customHeight="1">
      <c r="B92" s="129"/>
      <c r="C92" s="202"/>
      <c r="D92" s="253"/>
      <c r="E92" s="219"/>
      <c r="F92" s="220" t="s">
        <v>235</v>
      </c>
      <c r="G92" s="221" t="s">
        <v>143</v>
      </c>
      <c r="H92" s="222">
        <v>1</v>
      </c>
      <c r="I92" s="223">
        <v>0</v>
      </c>
      <c r="J92" s="223">
        <f t="shared" si="2"/>
        <v>0</v>
      </c>
      <c r="L92" s="129"/>
      <c r="M92" s="133"/>
      <c r="N92" s="134"/>
      <c r="O92" s="135"/>
      <c r="P92" s="134"/>
      <c r="Q92" s="135"/>
      <c r="R92" s="134"/>
      <c r="S92" s="136"/>
      <c r="AQ92" s="130"/>
      <c r="AR92" s="188"/>
      <c r="AS92" s="193"/>
      <c r="AT92" s="193"/>
      <c r="AU92" s="188"/>
      <c r="AV92" s="188"/>
      <c r="AW92" s="188"/>
      <c r="AX92" s="189"/>
      <c r="AY92" s="188"/>
      <c r="AZ92" s="188"/>
      <c r="BA92" s="188"/>
      <c r="BB92" s="188"/>
      <c r="BC92" s="188"/>
      <c r="BJ92" s="138"/>
    </row>
    <row r="93" spans="1:64" s="12" customFormat="1" ht="36.75" customHeight="1">
      <c r="B93" s="129"/>
      <c r="C93" s="202"/>
      <c r="D93" s="253"/>
      <c r="E93" s="219"/>
      <c r="F93" s="220" t="s">
        <v>232</v>
      </c>
      <c r="G93" s="221" t="s">
        <v>111</v>
      </c>
      <c r="H93" s="222">
        <f>1.25*(1.24*3+0.9)</f>
        <v>5.7750000000000004</v>
      </c>
      <c r="I93" s="223">
        <v>0</v>
      </c>
      <c r="J93" s="223">
        <f t="shared" si="2"/>
        <v>0</v>
      </c>
      <c r="L93" s="129"/>
      <c r="M93" s="133"/>
      <c r="N93" s="134"/>
      <c r="O93" s="135"/>
      <c r="P93" s="134"/>
      <c r="Q93" s="135"/>
      <c r="R93" s="134"/>
      <c r="S93" s="136"/>
      <c r="AQ93" s="130"/>
      <c r="AR93" s="188"/>
      <c r="AS93" s="193"/>
      <c r="AT93" s="193"/>
      <c r="AU93" s="188"/>
      <c r="AV93" s="188"/>
      <c r="AW93" s="188"/>
      <c r="AX93" s="189"/>
      <c r="AY93" s="188"/>
      <c r="AZ93" s="188"/>
      <c r="BA93" s="188"/>
      <c r="BB93" s="188"/>
      <c r="BC93" s="188"/>
      <c r="BJ93" s="138"/>
    </row>
    <row r="94" spans="1:64" s="12" customFormat="1" ht="22.9" customHeight="1">
      <c r="B94" s="129"/>
      <c r="C94" s="202"/>
      <c r="D94" s="253"/>
      <c r="E94" s="259"/>
      <c r="F94" s="255"/>
      <c r="G94" s="256"/>
      <c r="H94" s="257"/>
      <c r="I94" s="258"/>
      <c r="J94" s="258"/>
      <c r="L94" s="129"/>
      <c r="M94" s="133"/>
      <c r="N94" s="134"/>
      <c r="O94" s="135"/>
      <c r="P94" s="134"/>
      <c r="Q94" s="135"/>
      <c r="R94" s="134"/>
      <c r="S94" s="136"/>
      <c r="AQ94" s="130"/>
      <c r="AR94" s="188"/>
      <c r="AS94" s="193"/>
      <c r="AT94" s="193"/>
      <c r="AU94" s="188"/>
      <c r="AV94" s="188"/>
      <c r="AW94" s="188"/>
      <c r="AX94" s="189"/>
      <c r="AY94" s="188"/>
      <c r="AZ94" s="188"/>
      <c r="BA94" s="188"/>
      <c r="BB94" s="188"/>
      <c r="BC94" s="188"/>
      <c r="BJ94" s="138"/>
    </row>
    <row r="95" spans="1:64" s="12" customFormat="1" ht="22.9" customHeight="1">
      <c r="B95" s="129"/>
      <c r="C95" s="182"/>
      <c r="D95" s="130" t="s">
        <v>69</v>
      </c>
      <c r="E95" s="139" t="s">
        <v>120</v>
      </c>
      <c r="F95" s="139" t="s">
        <v>121</v>
      </c>
      <c r="J95" s="140">
        <f>SUM(J96:J101)</f>
        <v>0</v>
      </c>
      <c r="L95" s="129"/>
      <c r="M95" s="133"/>
      <c r="N95" s="134"/>
      <c r="O95" s="135">
        <f>SUM(O96:O101)</f>
        <v>79.33274999999999</v>
      </c>
      <c r="P95" s="134"/>
      <c r="Q95" s="135">
        <f>SUM(Q96:Q101)</f>
        <v>0</v>
      </c>
      <c r="R95" s="134"/>
      <c r="S95" s="136">
        <f>SUM(S96:S101)</f>
        <v>0</v>
      </c>
      <c r="AQ95" s="130"/>
      <c r="AS95" s="137"/>
      <c r="AT95" s="137"/>
      <c r="AX95" s="130"/>
      <c r="BJ95" s="138"/>
    </row>
    <row r="96" spans="1:64" s="2" customFormat="1" ht="33" customHeight="1">
      <c r="A96" s="179"/>
      <c r="B96" s="141"/>
      <c r="C96" s="182"/>
      <c r="D96" s="142" t="s">
        <v>107</v>
      </c>
      <c r="E96" s="143" t="s">
        <v>122</v>
      </c>
      <c r="F96" s="144" t="s">
        <v>123</v>
      </c>
      <c r="G96" s="145" t="s">
        <v>118</v>
      </c>
      <c r="H96" s="146">
        <f>F98</f>
        <v>43.469999999999992</v>
      </c>
      <c r="I96" s="223">
        <v>0</v>
      </c>
      <c r="J96" s="147">
        <f>ROUND(I96*H96,2)</f>
        <v>0</v>
      </c>
      <c r="K96" s="148"/>
      <c r="L96" s="30"/>
      <c r="M96" s="149" t="s">
        <v>1</v>
      </c>
      <c r="N96" s="151">
        <v>1.51</v>
      </c>
      <c r="O96" s="151">
        <f>N96*H96</f>
        <v>65.639699999999991</v>
      </c>
      <c r="P96" s="151">
        <v>0</v>
      </c>
      <c r="Q96" s="151">
        <f>P96*H96</f>
        <v>0</v>
      </c>
      <c r="R96" s="151">
        <v>0</v>
      </c>
      <c r="S96" s="152">
        <f>R96*H96</f>
        <v>0</v>
      </c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Q96" s="153"/>
      <c r="AR96" s="12"/>
      <c r="AS96" s="137"/>
      <c r="AT96" s="137"/>
      <c r="AU96" s="12"/>
      <c r="AV96" s="12"/>
      <c r="AW96" s="12"/>
      <c r="AX96" s="130"/>
      <c r="AY96" s="12"/>
      <c r="AZ96" s="12"/>
      <c r="BA96" s="12"/>
      <c r="BB96" s="12"/>
      <c r="BC96" s="12"/>
      <c r="BD96" s="154"/>
      <c r="BE96" s="154"/>
      <c r="BF96" s="154"/>
      <c r="BG96" s="154"/>
      <c r="BH96" s="154"/>
      <c r="BI96" s="17"/>
      <c r="BJ96" s="154"/>
      <c r="BK96" s="17"/>
      <c r="BL96" s="153"/>
    </row>
    <row r="97" spans="1:64" s="15" customFormat="1" ht="12">
      <c r="B97" s="167"/>
      <c r="C97" s="182"/>
      <c r="D97" s="156" t="s">
        <v>110</v>
      </c>
      <c r="E97" s="168" t="s">
        <v>1</v>
      </c>
      <c r="F97" s="169"/>
      <c r="H97" s="168" t="s">
        <v>1</v>
      </c>
      <c r="L97" s="167"/>
      <c r="M97" s="170"/>
      <c r="N97" s="171"/>
      <c r="O97" s="171"/>
      <c r="P97" s="171"/>
      <c r="Q97" s="171"/>
      <c r="R97" s="171"/>
      <c r="S97" s="172"/>
      <c r="AR97" s="2"/>
      <c r="AS97" s="153"/>
      <c r="AT97" s="153"/>
      <c r="AU97" s="2"/>
      <c r="AV97" s="2"/>
      <c r="AW97" s="2"/>
      <c r="AX97" s="17"/>
      <c r="AY97" s="2"/>
      <c r="AZ97" s="2"/>
      <c r="BA97" s="2"/>
      <c r="BB97" s="2"/>
      <c r="BC97" s="2"/>
    </row>
    <row r="98" spans="1:64" s="13" customFormat="1" ht="12">
      <c r="B98" s="155"/>
      <c r="C98" s="182"/>
      <c r="D98" s="156" t="s">
        <v>110</v>
      </c>
      <c r="E98" s="157" t="s">
        <v>1</v>
      </c>
      <c r="F98" s="158">
        <f>18.9*2.3</f>
        <v>43.469999999999992</v>
      </c>
      <c r="H98" s="159"/>
      <c r="L98" s="155"/>
      <c r="M98" s="160"/>
      <c r="N98" s="161"/>
      <c r="O98" s="161"/>
      <c r="P98" s="161"/>
      <c r="Q98" s="161"/>
      <c r="R98" s="161"/>
      <c r="S98" s="162"/>
      <c r="AR98" s="12"/>
      <c r="AS98" s="137"/>
      <c r="AT98" s="137"/>
      <c r="AU98" s="12"/>
      <c r="AV98" s="12"/>
      <c r="AW98" s="12"/>
      <c r="AX98" s="130"/>
      <c r="AY98" s="12"/>
      <c r="AZ98" s="12"/>
      <c r="BA98" s="12"/>
      <c r="BB98" s="12"/>
      <c r="BC98" s="12"/>
    </row>
    <row r="99" spans="1:64" s="2" customFormat="1" ht="33" customHeight="1">
      <c r="A99" s="179"/>
      <c r="B99" s="141"/>
      <c r="C99" s="182"/>
      <c r="D99" s="142" t="s">
        <v>107</v>
      </c>
      <c r="E99" s="143" t="s">
        <v>124</v>
      </c>
      <c r="F99" s="144" t="s">
        <v>125</v>
      </c>
      <c r="G99" s="145" t="s">
        <v>118</v>
      </c>
      <c r="H99" s="146">
        <f>H96</f>
        <v>43.469999999999992</v>
      </c>
      <c r="I99" s="223">
        <v>0</v>
      </c>
      <c r="J99" s="147">
        <f>ROUND(I99*H99,2)</f>
        <v>0</v>
      </c>
      <c r="K99" s="148"/>
      <c r="L99" s="30"/>
      <c r="M99" s="149" t="s">
        <v>1</v>
      </c>
      <c r="N99" s="151">
        <v>0.255</v>
      </c>
      <c r="O99" s="151">
        <f>N99*H99</f>
        <v>11.084849999999998</v>
      </c>
      <c r="P99" s="151">
        <v>0</v>
      </c>
      <c r="Q99" s="151">
        <f>P99*H99</f>
        <v>0</v>
      </c>
      <c r="R99" s="151">
        <v>0</v>
      </c>
      <c r="S99" s="152">
        <f>R99*H99</f>
        <v>0</v>
      </c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Q99" s="153"/>
      <c r="AS99" s="153"/>
      <c r="AT99" s="153"/>
      <c r="AX99" s="17"/>
      <c r="BD99" s="154"/>
      <c r="BE99" s="154"/>
      <c r="BF99" s="154"/>
      <c r="BG99" s="154"/>
      <c r="BH99" s="154"/>
      <c r="BI99" s="17"/>
      <c r="BJ99" s="154"/>
      <c r="BK99" s="17"/>
      <c r="BL99" s="153"/>
    </row>
    <row r="100" spans="1:64" s="2" customFormat="1" ht="24.2" customHeight="1">
      <c r="A100" s="179"/>
      <c r="B100" s="141"/>
      <c r="C100" s="182"/>
      <c r="D100" s="142" t="s">
        <v>107</v>
      </c>
      <c r="E100" s="143" t="s">
        <v>126</v>
      </c>
      <c r="F100" s="144" t="s">
        <v>127</v>
      </c>
      <c r="G100" s="145" t="s">
        <v>118</v>
      </c>
      <c r="H100" s="146">
        <f>H99*10</f>
        <v>434.69999999999993</v>
      </c>
      <c r="I100" s="223">
        <v>0</v>
      </c>
      <c r="J100" s="147">
        <f>ROUND(I100*H100,2)</f>
        <v>0</v>
      </c>
      <c r="K100" s="148"/>
      <c r="L100" s="30"/>
      <c r="M100" s="149" t="s">
        <v>1</v>
      </c>
      <c r="N100" s="151">
        <v>6.0000000000000001E-3</v>
      </c>
      <c r="O100" s="151">
        <f>N100*H100</f>
        <v>2.6081999999999996</v>
      </c>
      <c r="P100" s="151">
        <v>0</v>
      </c>
      <c r="Q100" s="151">
        <f>P100*H100</f>
        <v>0</v>
      </c>
      <c r="R100" s="151">
        <v>0</v>
      </c>
      <c r="S100" s="152">
        <f>R100*H100</f>
        <v>0</v>
      </c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Q100" s="153"/>
      <c r="AS100" s="153"/>
      <c r="AT100" s="153"/>
      <c r="AX100" s="17"/>
      <c r="BD100" s="154"/>
      <c r="BE100" s="154"/>
      <c r="BF100" s="154"/>
      <c r="BG100" s="154"/>
      <c r="BH100" s="154"/>
      <c r="BI100" s="17"/>
      <c r="BJ100" s="154"/>
      <c r="BK100" s="17"/>
      <c r="BL100" s="153"/>
    </row>
    <row r="101" spans="1:64" s="2" customFormat="1" ht="49.15" customHeight="1">
      <c r="A101" s="179"/>
      <c r="B101" s="141"/>
      <c r="C101" s="182"/>
      <c r="D101" s="142" t="s">
        <v>107</v>
      </c>
      <c r="E101" s="143" t="s">
        <v>128</v>
      </c>
      <c r="F101" s="184" t="s">
        <v>129</v>
      </c>
      <c r="G101" s="145" t="s">
        <v>118</v>
      </c>
      <c r="H101" s="146">
        <f>H99</f>
        <v>43.469999999999992</v>
      </c>
      <c r="I101" s="223">
        <v>0</v>
      </c>
      <c r="J101" s="147">
        <f>ROUND(I101*H101,2)</f>
        <v>0</v>
      </c>
      <c r="K101" s="148"/>
      <c r="L101" s="30"/>
      <c r="M101" s="149" t="s">
        <v>1</v>
      </c>
      <c r="N101" s="151">
        <v>0</v>
      </c>
      <c r="O101" s="151">
        <f>N101*H101</f>
        <v>0</v>
      </c>
      <c r="P101" s="151">
        <v>0</v>
      </c>
      <c r="Q101" s="151">
        <f>P101*H101</f>
        <v>0</v>
      </c>
      <c r="R101" s="151">
        <v>0</v>
      </c>
      <c r="S101" s="152">
        <f>R101*H101</f>
        <v>0</v>
      </c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Q101" s="153"/>
      <c r="AR101" s="12"/>
      <c r="AS101" s="137"/>
      <c r="AT101" s="137"/>
      <c r="AU101" s="12"/>
      <c r="AV101" s="12"/>
      <c r="AW101" s="12"/>
      <c r="AX101" s="130"/>
      <c r="AY101" s="12"/>
      <c r="AZ101" s="12"/>
      <c r="BA101" s="12"/>
      <c r="BB101" s="12"/>
      <c r="BC101" s="12"/>
      <c r="BD101" s="154"/>
      <c r="BE101" s="154"/>
      <c r="BF101" s="154"/>
      <c r="BG101" s="154"/>
      <c r="BH101" s="154"/>
      <c r="BI101" s="17"/>
      <c r="BJ101" s="154"/>
      <c r="BK101" s="17"/>
      <c r="BL101" s="153"/>
    </row>
    <row r="102" spans="1:64" s="12" customFormat="1" ht="25.9" customHeight="1">
      <c r="B102" s="129"/>
      <c r="C102" s="182"/>
      <c r="D102" s="130" t="s">
        <v>69</v>
      </c>
      <c r="E102" s="131" t="s">
        <v>130</v>
      </c>
      <c r="F102" s="131" t="s">
        <v>131</v>
      </c>
      <c r="J102" s="132">
        <f>J103+J105+J116+J118</f>
        <v>0</v>
      </c>
      <c r="L102" s="129"/>
      <c r="M102" s="133"/>
      <c r="N102" s="134"/>
      <c r="O102" s="135" t="e">
        <f>#REF!+#REF!+#REF!+#REF!+#REF!+#REF!+O103+O105+#REF!+#REF!+#REF!+#REF!+#REF!+#REF!+O116+O118+#REF!+#REF!</f>
        <v>#REF!</v>
      </c>
      <c r="P102" s="134"/>
      <c r="Q102" s="135" t="e">
        <f>#REF!+#REF!+#REF!+#REF!+#REF!+#REF!+Q103+Q105+#REF!+#REF!+#REF!+#REF!+#REF!+#REF!+Q116+Q118+#REF!+#REF!</f>
        <v>#REF!</v>
      </c>
      <c r="R102" s="134"/>
      <c r="S102" s="136" t="e">
        <f>#REF!+#REF!+#REF!+#REF!+#REF!+#REF!+S103+S105+#REF!+#REF!+#REF!+#REF!+#REF!+#REF!+S116+S118+#REF!+#REF!</f>
        <v>#REF!</v>
      </c>
      <c r="AQ102" s="130"/>
      <c r="AR102" s="2"/>
      <c r="AS102" s="153"/>
      <c r="AT102" s="153"/>
      <c r="AU102" s="2"/>
      <c r="AV102" s="2"/>
      <c r="AW102" s="2"/>
      <c r="AX102" s="17"/>
      <c r="AY102" s="2"/>
      <c r="AZ102" s="2"/>
      <c r="BA102" s="2"/>
      <c r="BB102" s="2"/>
      <c r="BC102" s="2"/>
      <c r="BJ102" s="138"/>
    </row>
    <row r="103" spans="1:64" s="12" customFormat="1" ht="22.9" customHeight="1">
      <c r="B103" s="129"/>
      <c r="C103" s="182"/>
      <c r="D103" s="130" t="s">
        <v>69</v>
      </c>
      <c r="E103" s="139" t="s">
        <v>133</v>
      </c>
      <c r="F103" s="139" t="s">
        <v>134</v>
      </c>
      <c r="J103" s="140">
        <f>SUM(J104:J104)</f>
        <v>0</v>
      </c>
      <c r="L103" s="129"/>
      <c r="M103" s="133"/>
      <c r="N103" s="134"/>
      <c r="O103" s="135">
        <f>SUM(O104:O104)</f>
        <v>20.808</v>
      </c>
      <c r="P103" s="134"/>
      <c r="Q103" s="135">
        <f>SUM(Q104:Q104)</f>
        <v>0</v>
      </c>
      <c r="R103" s="134"/>
      <c r="S103" s="136">
        <f>SUM(S104:S104)</f>
        <v>0</v>
      </c>
      <c r="AQ103" s="130"/>
      <c r="AS103" s="137"/>
      <c r="AT103" s="137"/>
      <c r="AX103" s="130"/>
      <c r="BJ103" s="138"/>
    </row>
    <row r="104" spans="1:64" s="2" customFormat="1" ht="75.75" customHeight="1">
      <c r="A104" s="179"/>
      <c r="B104" s="141"/>
      <c r="C104" s="182"/>
      <c r="D104" s="142" t="s">
        <v>107</v>
      </c>
      <c r="E104" s="183"/>
      <c r="F104" s="227" t="s">
        <v>233</v>
      </c>
      <c r="G104" s="145" t="s">
        <v>111</v>
      </c>
      <c r="H104" s="146">
        <f>H68*0.3</f>
        <v>173.4</v>
      </c>
      <c r="I104" s="223">
        <v>0</v>
      </c>
      <c r="J104" s="147">
        <f>ROUND(I104*H104,2)</f>
        <v>0</v>
      </c>
      <c r="K104" s="148"/>
      <c r="L104" s="30"/>
      <c r="M104" s="149" t="s">
        <v>1</v>
      </c>
      <c r="N104" s="151">
        <v>0.12</v>
      </c>
      <c r="O104" s="151">
        <f>N104*H104</f>
        <v>20.808</v>
      </c>
      <c r="P104" s="151">
        <v>0</v>
      </c>
      <c r="Q104" s="151">
        <f>P104*H104</f>
        <v>0</v>
      </c>
      <c r="R104" s="151">
        <v>0</v>
      </c>
      <c r="S104" s="152">
        <f>R104*H104</f>
        <v>0</v>
      </c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Q104" s="153"/>
      <c r="AS104" s="153"/>
      <c r="AT104" s="153"/>
      <c r="AX104" s="17"/>
      <c r="BD104" s="154"/>
      <c r="BE104" s="154"/>
      <c r="BF104" s="154"/>
      <c r="BG104" s="154"/>
      <c r="BH104" s="154"/>
      <c r="BI104" s="17"/>
      <c r="BJ104" s="154"/>
      <c r="BK104" s="17"/>
      <c r="BL104" s="153"/>
    </row>
    <row r="105" spans="1:64" s="12" customFormat="1" ht="22.9" customHeight="1">
      <c r="B105" s="129"/>
      <c r="C105" s="182"/>
      <c r="D105" s="130" t="s">
        <v>69</v>
      </c>
      <c r="E105" s="139" t="s">
        <v>135</v>
      </c>
      <c r="F105" s="139" t="s">
        <v>136</v>
      </c>
      <c r="J105" s="140">
        <f>SUM(J106:J115)</f>
        <v>0</v>
      </c>
      <c r="L105" s="129"/>
      <c r="M105" s="133"/>
      <c r="N105" s="134"/>
      <c r="O105" s="135">
        <f>SUM(O106:O106)</f>
        <v>0</v>
      </c>
      <c r="P105" s="134"/>
      <c r="Q105" s="135">
        <f>SUM(Q106:Q106)</f>
        <v>0</v>
      </c>
      <c r="R105" s="134"/>
      <c r="S105" s="136">
        <f>SUM(S106:S106)</f>
        <v>0</v>
      </c>
      <c r="AQ105" s="130"/>
      <c r="AR105" s="2"/>
      <c r="AS105" s="153"/>
      <c r="AT105" s="153"/>
      <c r="AU105" s="2"/>
      <c r="AV105" s="2"/>
      <c r="AW105" s="2"/>
      <c r="AX105" s="17"/>
      <c r="AY105" s="2"/>
      <c r="AZ105" s="2"/>
      <c r="BA105" s="2"/>
      <c r="BB105" s="2"/>
      <c r="BC105" s="2"/>
      <c r="BJ105" s="138"/>
    </row>
    <row r="106" spans="1:64" s="2" customFormat="1" ht="16.5" customHeight="1" thickBot="1">
      <c r="A106" s="179"/>
      <c r="B106" s="141"/>
      <c r="C106" s="237"/>
      <c r="D106" s="237" t="s">
        <v>107</v>
      </c>
      <c r="E106" s="238"/>
      <c r="F106" s="239"/>
      <c r="G106" s="240"/>
      <c r="H106" s="241"/>
      <c r="I106" s="242"/>
      <c r="J106" s="242"/>
      <c r="K106" s="148"/>
      <c r="L106" s="252" t="s">
        <v>203</v>
      </c>
      <c r="M106" s="252" t="s">
        <v>204</v>
      </c>
      <c r="N106" s="151">
        <v>0</v>
      </c>
      <c r="O106" s="151">
        <f>N106*H106</f>
        <v>0</v>
      </c>
      <c r="P106" s="151">
        <v>0</v>
      </c>
      <c r="Q106" s="151">
        <f>P106*H106</f>
        <v>0</v>
      </c>
      <c r="R106" s="151">
        <v>0</v>
      </c>
      <c r="S106" s="152">
        <f>R106*H106</f>
        <v>0</v>
      </c>
      <c r="T106" s="179"/>
      <c r="U106" s="252" t="s">
        <v>223</v>
      </c>
      <c r="V106" s="179"/>
      <c r="W106" s="179"/>
      <c r="X106" s="179"/>
      <c r="Y106" s="179"/>
      <c r="Z106" s="179"/>
      <c r="AA106" s="179"/>
      <c r="AB106" s="179"/>
      <c r="AC106" s="179"/>
      <c r="AD106" s="179"/>
      <c r="AQ106" s="153"/>
      <c r="BD106" s="154"/>
      <c r="BE106" s="154"/>
      <c r="BF106" s="154"/>
      <c r="BG106" s="154"/>
      <c r="BH106" s="154"/>
      <c r="BI106" s="17"/>
      <c r="BJ106" s="154"/>
      <c r="BK106" s="17"/>
      <c r="BL106" s="153"/>
    </row>
    <row r="107" spans="1:64" s="188" customFormat="1" ht="251.25" customHeight="1">
      <c r="A107" s="229"/>
      <c r="B107" s="190"/>
      <c r="C107" s="244"/>
      <c r="D107" s="244"/>
      <c r="E107" s="249" t="s">
        <v>186</v>
      </c>
      <c r="F107" s="251" t="s">
        <v>187</v>
      </c>
      <c r="G107" s="245" t="s">
        <v>143</v>
      </c>
      <c r="H107" s="186">
        <v>1</v>
      </c>
      <c r="I107" s="223">
        <v>0</v>
      </c>
      <c r="J107" s="187">
        <f t="shared" ref="J107:J115" si="3">ROUND(I107*H107,2)</f>
        <v>0</v>
      </c>
      <c r="K107" s="180"/>
      <c r="L107" s="228"/>
      <c r="M107" s="312" t="s">
        <v>205</v>
      </c>
      <c r="N107" s="191"/>
      <c r="O107" s="191"/>
      <c r="P107" s="191"/>
      <c r="Q107" s="191"/>
      <c r="R107" s="191"/>
      <c r="S107" s="192"/>
      <c r="T107" s="229"/>
      <c r="U107" s="312" t="s">
        <v>242</v>
      </c>
      <c r="V107" s="229"/>
      <c r="W107" s="229"/>
      <c r="X107" s="229"/>
      <c r="Y107" s="229"/>
      <c r="Z107" s="229"/>
      <c r="AA107" s="229"/>
      <c r="AB107" s="229"/>
      <c r="AC107" s="229"/>
      <c r="AD107" s="229"/>
      <c r="AQ107" s="193"/>
      <c r="BD107" s="194"/>
      <c r="BE107" s="194"/>
      <c r="BF107" s="194"/>
      <c r="BG107" s="194"/>
      <c r="BH107" s="194"/>
      <c r="BI107" s="189"/>
      <c r="BJ107" s="194"/>
      <c r="BK107" s="189"/>
      <c r="BL107" s="193"/>
    </row>
    <row r="108" spans="1:64" s="188" customFormat="1" ht="283.5" customHeight="1">
      <c r="A108" s="229"/>
      <c r="B108" s="190"/>
      <c r="C108" s="244"/>
      <c r="D108" s="244"/>
      <c r="E108" s="250" t="s">
        <v>188</v>
      </c>
      <c r="F108" s="246" t="s">
        <v>189</v>
      </c>
      <c r="G108" s="245" t="s">
        <v>143</v>
      </c>
      <c r="H108" s="186">
        <v>1</v>
      </c>
      <c r="I108" s="223">
        <v>0</v>
      </c>
      <c r="J108" s="187">
        <f t="shared" si="3"/>
        <v>0</v>
      </c>
      <c r="K108" s="180"/>
      <c r="L108" s="228"/>
      <c r="M108" s="313"/>
      <c r="N108" s="191"/>
      <c r="O108" s="191"/>
      <c r="P108" s="191"/>
      <c r="Q108" s="191"/>
      <c r="R108" s="191"/>
      <c r="S108" s="192"/>
      <c r="T108" s="229"/>
      <c r="U108" s="313"/>
      <c r="V108" s="229"/>
      <c r="W108" s="229"/>
      <c r="X108" s="229"/>
      <c r="Y108" s="229"/>
      <c r="Z108" s="229"/>
      <c r="AA108" s="229"/>
      <c r="AB108" s="229"/>
      <c r="AC108" s="229"/>
      <c r="AD108" s="229"/>
      <c r="AQ108" s="193"/>
      <c r="BD108" s="194"/>
      <c r="BE108" s="194"/>
      <c r="BF108" s="194"/>
      <c r="BG108" s="194"/>
      <c r="BH108" s="194"/>
      <c r="BI108" s="189"/>
      <c r="BJ108" s="194"/>
      <c r="BK108" s="189"/>
      <c r="BL108" s="193"/>
    </row>
    <row r="109" spans="1:64" s="188" customFormat="1" ht="144.75" customHeight="1">
      <c r="A109" s="229"/>
      <c r="B109" s="190"/>
      <c r="C109" s="244"/>
      <c r="D109" s="244"/>
      <c r="E109" s="248" t="s">
        <v>190</v>
      </c>
      <c r="F109" s="251" t="s">
        <v>191</v>
      </c>
      <c r="G109" s="245" t="s">
        <v>143</v>
      </c>
      <c r="H109" s="186">
        <v>1</v>
      </c>
      <c r="I109" s="223">
        <v>0</v>
      </c>
      <c r="J109" s="187">
        <f t="shared" si="3"/>
        <v>0</v>
      </c>
      <c r="K109" s="180"/>
      <c r="L109" s="228"/>
      <c r="M109" s="313"/>
      <c r="N109" s="191"/>
      <c r="O109" s="191"/>
      <c r="P109" s="191"/>
      <c r="Q109" s="191"/>
      <c r="R109" s="191"/>
      <c r="S109" s="192"/>
      <c r="T109" s="229"/>
      <c r="U109" s="313"/>
      <c r="V109" s="229"/>
      <c r="W109" s="229"/>
      <c r="X109" s="229"/>
      <c r="Y109" s="229"/>
      <c r="Z109" s="229"/>
      <c r="AA109" s="229"/>
      <c r="AB109" s="229"/>
      <c r="AC109" s="229"/>
      <c r="AD109" s="229"/>
      <c r="AQ109" s="193"/>
      <c r="BD109" s="194"/>
      <c r="BE109" s="194"/>
      <c r="BF109" s="194"/>
      <c r="BG109" s="194"/>
      <c r="BH109" s="194"/>
      <c r="BI109" s="189"/>
      <c r="BJ109" s="194"/>
      <c r="BK109" s="189"/>
      <c r="BL109" s="193"/>
    </row>
    <row r="110" spans="1:64" s="188" customFormat="1" ht="162.75" customHeight="1">
      <c r="A110" s="229"/>
      <c r="B110" s="190"/>
      <c r="C110" s="244"/>
      <c r="D110" s="244"/>
      <c r="E110" s="247" t="s">
        <v>190</v>
      </c>
      <c r="F110" s="246" t="s">
        <v>192</v>
      </c>
      <c r="G110" s="245" t="s">
        <v>143</v>
      </c>
      <c r="H110" s="186">
        <v>1</v>
      </c>
      <c r="I110" s="223">
        <v>0</v>
      </c>
      <c r="J110" s="187">
        <f t="shared" si="3"/>
        <v>0</v>
      </c>
      <c r="K110" s="180"/>
      <c r="L110" s="228"/>
      <c r="M110" s="313"/>
      <c r="N110" s="191"/>
      <c r="O110" s="191"/>
      <c r="P110" s="191"/>
      <c r="Q110" s="191"/>
      <c r="R110" s="191"/>
      <c r="S110" s="192"/>
      <c r="T110" s="229"/>
      <c r="U110" s="313"/>
      <c r="V110" s="229"/>
      <c r="W110" s="229"/>
      <c r="X110" s="229"/>
      <c r="Y110" s="229"/>
      <c r="Z110" s="229"/>
      <c r="AA110" s="229"/>
      <c r="AB110" s="229"/>
      <c r="AC110" s="229"/>
      <c r="AD110" s="229"/>
      <c r="AQ110" s="193"/>
      <c r="BD110" s="194"/>
      <c r="BE110" s="194"/>
      <c r="BF110" s="194"/>
      <c r="BG110" s="194"/>
      <c r="BH110" s="194"/>
      <c r="BI110" s="189"/>
      <c r="BJ110" s="194"/>
      <c r="BK110" s="189"/>
      <c r="BL110" s="193"/>
    </row>
    <row r="111" spans="1:64" s="188" customFormat="1" ht="210" customHeight="1">
      <c r="A111" s="229"/>
      <c r="B111" s="190"/>
      <c r="C111" s="244"/>
      <c r="D111" s="244"/>
      <c r="E111" s="248" t="s">
        <v>193</v>
      </c>
      <c r="F111" s="251" t="s">
        <v>194</v>
      </c>
      <c r="G111" s="245" t="s">
        <v>143</v>
      </c>
      <c r="H111" s="186">
        <v>1</v>
      </c>
      <c r="I111" s="223">
        <v>0</v>
      </c>
      <c r="J111" s="187">
        <f t="shared" si="3"/>
        <v>0</v>
      </c>
      <c r="K111" s="180"/>
      <c r="L111" s="228"/>
      <c r="M111" s="313"/>
      <c r="N111" s="191"/>
      <c r="O111" s="191"/>
      <c r="P111" s="191"/>
      <c r="Q111" s="191"/>
      <c r="R111" s="191"/>
      <c r="S111" s="192"/>
      <c r="T111" s="229"/>
      <c r="U111" s="313"/>
      <c r="V111" s="229"/>
      <c r="W111" s="229"/>
      <c r="X111" s="229"/>
      <c r="Y111" s="229"/>
      <c r="Z111" s="229"/>
      <c r="AA111" s="229"/>
      <c r="AB111" s="229"/>
      <c r="AC111" s="229"/>
      <c r="AD111" s="229"/>
      <c r="AQ111" s="193"/>
      <c r="BD111" s="194"/>
      <c r="BE111" s="194"/>
      <c r="BF111" s="194"/>
      <c r="BG111" s="194"/>
      <c r="BH111" s="194"/>
      <c r="BI111" s="189"/>
      <c r="BJ111" s="194"/>
      <c r="BK111" s="189"/>
      <c r="BL111" s="193"/>
    </row>
    <row r="112" spans="1:64" s="188" customFormat="1" ht="154.5" customHeight="1">
      <c r="A112" s="229"/>
      <c r="B112" s="190"/>
      <c r="C112" s="244"/>
      <c r="D112" s="244"/>
      <c r="E112" s="249" t="s">
        <v>195</v>
      </c>
      <c r="F112" s="246" t="s">
        <v>196</v>
      </c>
      <c r="G112" s="245" t="s">
        <v>143</v>
      </c>
      <c r="H112" s="186">
        <v>1</v>
      </c>
      <c r="I112" s="223">
        <v>0</v>
      </c>
      <c r="J112" s="187">
        <f t="shared" si="3"/>
        <v>0</v>
      </c>
      <c r="K112" s="180"/>
      <c r="L112" s="228"/>
      <c r="M112" s="313"/>
      <c r="N112" s="191"/>
      <c r="O112" s="191"/>
      <c r="P112" s="191"/>
      <c r="Q112" s="191"/>
      <c r="R112" s="191"/>
      <c r="S112" s="192"/>
      <c r="T112" s="229"/>
      <c r="U112" s="313"/>
      <c r="V112" s="229"/>
      <c r="W112" s="229"/>
      <c r="X112" s="229"/>
      <c r="Y112" s="229"/>
      <c r="Z112" s="229"/>
      <c r="AA112" s="229"/>
      <c r="AB112" s="229"/>
      <c r="AC112" s="229"/>
      <c r="AD112" s="229"/>
      <c r="AQ112" s="193"/>
      <c r="BD112" s="194"/>
      <c r="BE112" s="194"/>
      <c r="BF112" s="194"/>
      <c r="BG112" s="194"/>
      <c r="BH112" s="194"/>
      <c r="BI112" s="189"/>
      <c r="BJ112" s="194"/>
      <c r="BK112" s="189"/>
      <c r="BL112" s="193"/>
    </row>
    <row r="113" spans="1:64" s="188" customFormat="1" ht="220.5" customHeight="1">
      <c r="A113" s="229"/>
      <c r="B113" s="190"/>
      <c r="C113" s="244"/>
      <c r="D113" s="244"/>
      <c r="E113" s="249" t="s">
        <v>197</v>
      </c>
      <c r="F113" s="246" t="s">
        <v>198</v>
      </c>
      <c r="G113" s="245" t="s">
        <v>143</v>
      </c>
      <c r="H113" s="186">
        <v>1</v>
      </c>
      <c r="I113" s="223">
        <v>0</v>
      </c>
      <c r="J113" s="187">
        <f t="shared" si="3"/>
        <v>0</v>
      </c>
      <c r="K113" s="180"/>
      <c r="L113" s="228"/>
      <c r="M113" s="313"/>
      <c r="N113" s="191"/>
      <c r="O113" s="191"/>
      <c r="P113" s="191"/>
      <c r="Q113" s="191"/>
      <c r="R113" s="191"/>
      <c r="S113" s="192"/>
      <c r="T113" s="229"/>
      <c r="U113" s="313"/>
      <c r="V113" s="229"/>
      <c r="W113" s="229"/>
      <c r="X113" s="229"/>
      <c r="Y113" s="229"/>
      <c r="Z113" s="229"/>
      <c r="AA113" s="229"/>
      <c r="AB113" s="229"/>
      <c r="AC113" s="229"/>
      <c r="AD113" s="229"/>
      <c r="AQ113" s="193"/>
      <c r="BD113" s="194"/>
      <c r="BE113" s="194"/>
      <c r="BF113" s="194"/>
      <c r="BG113" s="194"/>
      <c r="BH113" s="194"/>
      <c r="BI113" s="189"/>
      <c r="BJ113" s="194"/>
      <c r="BK113" s="189"/>
      <c r="BL113" s="193"/>
    </row>
    <row r="114" spans="1:64" s="188" customFormat="1" ht="220.5" customHeight="1">
      <c r="A114" s="229"/>
      <c r="B114" s="190"/>
      <c r="C114" s="244"/>
      <c r="D114" s="244"/>
      <c r="E114" s="248" t="s">
        <v>199</v>
      </c>
      <c r="F114" s="251" t="s">
        <v>200</v>
      </c>
      <c r="G114" s="245"/>
      <c r="H114" s="186">
        <v>1</v>
      </c>
      <c r="I114" s="223">
        <v>0</v>
      </c>
      <c r="J114" s="187">
        <f t="shared" si="3"/>
        <v>0</v>
      </c>
      <c r="K114" s="180"/>
      <c r="L114" s="228"/>
      <c r="M114" s="313"/>
      <c r="N114" s="191"/>
      <c r="O114" s="191"/>
      <c r="P114" s="191"/>
      <c r="Q114" s="191"/>
      <c r="R114" s="191"/>
      <c r="S114" s="192"/>
      <c r="T114" s="229"/>
      <c r="U114" s="313"/>
      <c r="V114" s="229"/>
      <c r="W114" s="229"/>
      <c r="X114" s="229"/>
      <c r="Y114" s="229"/>
      <c r="Z114" s="229"/>
      <c r="AA114" s="229"/>
      <c r="AB114" s="229"/>
      <c r="AC114" s="229"/>
      <c r="AD114" s="229"/>
      <c r="AQ114" s="193"/>
      <c r="BD114" s="194"/>
      <c r="BE114" s="194"/>
      <c r="BF114" s="194"/>
      <c r="BG114" s="194"/>
      <c r="BH114" s="194"/>
      <c r="BI114" s="189"/>
      <c r="BJ114" s="194"/>
      <c r="BK114" s="189"/>
      <c r="BL114" s="193"/>
    </row>
    <row r="115" spans="1:64" s="188" customFormat="1" ht="252" customHeight="1">
      <c r="A115" s="229"/>
      <c r="B115" s="190"/>
      <c r="C115" s="244"/>
      <c r="D115" s="244"/>
      <c r="E115" s="249" t="s">
        <v>201</v>
      </c>
      <c r="F115" s="251" t="s">
        <v>202</v>
      </c>
      <c r="G115" s="245" t="s">
        <v>143</v>
      </c>
      <c r="H115" s="186">
        <v>1</v>
      </c>
      <c r="I115" s="223">
        <v>0</v>
      </c>
      <c r="J115" s="187">
        <f t="shared" si="3"/>
        <v>0</v>
      </c>
      <c r="K115" s="180"/>
      <c r="L115" s="228"/>
      <c r="M115" s="313"/>
      <c r="N115" s="191"/>
      <c r="O115" s="191"/>
      <c r="P115" s="191"/>
      <c r="Q115" s="191"/>
      <c r="R115" s="191"/>
      <c r="S115" s="192"/>
      <c r="T115" s="229"/>
      <c r="U115" s="313"/>
      <c r="V115" s="229"/>
      <c r="W115" s="229"/>
      <c r="X115" s="229"/>
      <c r="Y115" s="229"/>
      <c r="Z115" s="229"/>
      <c r="AA115" s="229"/>
      <c r="AB115" s="229"/>
      <c r="AC115" s="229"/>
      <c r="AD115" s="229"/>
      <c r="AQ115" s="193"/>
      <c r="BD115" s="194"/>
      <c r="BE115" s="194"/>
      <c r="BF115" s="194"/>
      <c r="BG115" s="194"/>
      <c r="BH115" s="194"/>
      <c r="BI115" s="189"/>
      <c r="BJ115" s="194"/>
      <c r="BK115" s="189"/>
      <c r="BL115" s="193"/>
    </row>
    <row r="116" spans="1:64" s="12" customFormat="1" ht="22.9" customHeight="1">
      <c r="B116" s="129"/>
      <c r="C116" s="243"/>
      <c r="D116" s="130" t="s">
        <v>69</v>
      </c>
      <c r="E116" s="139" t="s">
        <v>137</v>
      </c>
      <c r="F116" s="139" t="s">
        <v>138</v>
      </c>
      <c r="J116" s="140">
        <f>J117</f>
        <v>0</v>
      </c>
      <c r="L116" s="129"/>
      <c r="M116" s="133"/>
      <c r="N116" s="134"/>
      <c r="O116" s="135">
        <f>SUM(O117:O117)</f>
        <v>0</v>
      </c>
      <c r="P116" s="134"/>
      <c r="Q116" s="135">
        <f>SUM(Q117:Q117)</f>
        <v>0</v>
      </c>
      <c r="R116" s="134"/>
      <c r="S116" s="136">
        <f>SUM(S117:S117)</f>
        <v>0</v>
      </c>
      <c r="AQ116" s="130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J116" s="138"/>
    </row>
    <row r="117" spans="1:64" s="2" customFormat="1" ht="16.5" customHeight="1">
      <c r="A117" s="179"/>
      <c r="B117" s="141"/>
      <c r="C117" s="182"/>
      <c r="D117" s="142" t="s">
        <v>107</v>
      </c>
      <c r="E117" s="143" t="s">
        <v>139</v>
      </c>
      <c r="F117" s="144" t="s">
        <v>166</v>
      </c>
      <c r="G117" s="145" t="s">
        <v>108</v>
      </c>
      <c r="H117" s="146">
        <v>58</v>
      </c>
      <c r="I117" s="223">
        <v>0</v>
      </c>
      <c r="J117" s="147">
        <f>ROUND(I117*H117,2)</f>
        <v>0</v>
      </c>
      <c r="K117" s="148"/>
      <c r="L117" s="30"/>
      <c r="M117" s="149" t="s">
        <v>1</v>
      </c>
      <c r="N117" s="151">
        <v>0</v>
      </c>
      <c r="O117" s="151">
        <f>N117*H117</f>
        <v>0</v>
      </c>
      <c r="P117" s="151">
        <v>0</v>
      </c>
      <c r="Q117" s="151">
        <f>P117*H117</f>
        <v>0</v>
      </c>
      <c r="R117" s="151">
        <v>0</v>
      </c>
      <c r="S117" s="152">
        <f>R117*H117</f>
        <v>0</v>
      </c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Q117" s="153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54"/>
      <c r="BE117" s="154"/>
      <c r="BF117" s="154"/>
      <c r="BG117" s="154"/>
      <c r="BH117" s="154"/>
      <c r="BI117" s="17"/>
      <c r="BJ117" s="154"/>
      <c r="BK117" s="17"/>
      <c r="BL117" s="153"/>
    </row>
    <row r="118" spans="1:64" s="12" customFormat="1" ht="22.9" customHeight="1">
      <c r="B118" s="129"/>
      <c r="C118" s="182"/>
      <c r="D118" s="130" t="s">
        <v>69</v>
      </c>
      <c r="E118" s="139" t="s">
        <v>140</v>
      </c>
      <c r="F118" s="139" t="s">
        <v>141</v>
      </c>
      <c r="J118" s="140">
        <f>SUM(J119:J121)</f>
        <v>0</v>
      </c>
      <c r="L118" s="129"/>
      <c r="M118" s="133"/>
      <c r="N118" s="134"/>
      <c r="O118" s="135">
        <f>SUM(O120:O121)</f>
        <v>190.01900000000001</v>
      </c>
      <c r="P118" s="134"/>
      <c r="Q118" s="135">
        <f>SUM(Q120:Q121)</f>
        <v>0.63802000000000003</v>
      </c>
      <c r="R118" s="134"/>
      <c r="S118" s="136">
        <f>SUM(S120:S121)</f>
        <v>0</v>
      </c>
      <c r="AQ118" s="130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J118" s="138"/>
    </row>
    <row r="119" spans="1:64" s="12" customFormat="1" ht="47.25" customHeight="1">
      <c r="B119" s="129"/>
      <c r="C119" s="182"/>
      <c r="D119" s="182" t="s">
        <v>107</v>
      </c>
      <c r="E119" s="183"/>
      <c r="F119" s="227" t="s">
        <v>206</v>
      </c>
      <c r="G119" s="185" t="s">
        <v>111</v>
      </c>
      <c r="H119" s="186">
        <f>3*(182+75+12)</f>
        <v>807</v>
      </c>
      <c r="I119" s="223">
        <v>0</v>
      </c>
      <c r="J119" s="187">
        <f>ROUND(I119*H119,2)</f>
        <v>0</v>
      </c>
      <c r="L119" s="129"/>
      <c r="M119" s="133"/>
      <c r="N119" s="134"/>
      <c r="O119" s="135"/>
      <c r="P119" s="134"/>
      <c r="Q119" s="135"/>
      <c r="R119" s="134"/>
      <c r="S119" s="136"/>
      <c r="AQ119" s="130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J119" s="138"/>
    </row>
    <row r="120" spans="1:64" s="2" customFormat="1" ht="55.5" customHeight="1">
      <c r="A120" s="179"/>
      <c r="B120" s="141"/>
      <c r="C120" s="182"/>
      <c r="D120" s="142" t="s">
        <v>107</v>
      </c>
      <c r="E120" s="143"/>
      <c r="F120" s="227" t="s">
        <v>207</v>
      </c>
      <c r="G120" s="145" t="s">
        <v>111</v>
      </c>
      <c r="H120" s="146">
        <f>580+H119</f>
        <v>1387</v>
      </c>
      <c r="I120" s="223">
        <v>0</v>
      </c>
      <c r="J120" s="147">
        <f>ROUND(I120*H120,2)</f>
        <v>0</v>
      </c>
      <c r="K120" s="148"/>
      <c r="L120" s="30"/>
      <c r="M120" s="149" t="s">
        <v>1</v>
      </c>
      <c r="N120" s="151">
        <v>3.3000000000000002E-2</v>
      </c>
      <c r="O120" s="151">
        <f>N120*H120</f>
        <v>45.771000000000001</v>
      </c>
      <c r="P120" s="151">
        <v>2.0000000000000001E-4</v>
      </c>
      <c r="Q120" s="151">
        <f>P120*H120</f>
        <v>0.27740000000000004</v>
      </c>
      <c r="R120" s="151">
        <v>0</v>
      </c>
      <c r="S120" s="152">
        <f>R120*H120</f>
        <v>0</v>
      </c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Q120" s="153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54"/>
      <c r="BE120" s="154"/>
      <c r="BF120" s="154"/>
      <c r="BG120" s="154"/>
      <c r="BH120" s="154"/>
      <c r="BI120" s="17"/>
      <c r="BJ120" s="154"/>
      <c r="BK120" s="17"/>
      <c r="BL120" s="153"/>
    </row>
    <row r="121" spans="1:64" s="2" customFormat="1" ht="33" customHeight="1">
      <c r="A121" s="179"/>
      <c r="B121" s="141"/>
      <c r="C121" s="182"/>
      <c r="D121" s="142" t="s">
        <v>107</v>
      </c>
      <c r="E121" s="143" t="s">
        <v>142</v>
      </c>
      <c r="F121" s="227" t="s">
        <v>239</v>
      </c>
      <c r="G121" s="145" t="s">
        <v>111</v>
      </c>
      <c r="H121" s="146">
        <f>H120</f>
        <v>1387</v>
      </c>
      <c r="I121" s="223">
        <v>0</v>
      </c>
      <c r="J121" s="147">
        <f>ROUND(I121*H121,2)</f>
        <v>0</v>
      </c>
      <c r="K121" s="148"/>
      <c r="L121" s="30"/>
      <c r="M121" s="149" t="s">
        <v>1</v>
      </c>
      <c r="N121" s="151">
        <v>0.104</v>
      </c>
      <c r="O121" s="151">
        <f>N121*H121</f>
        <v>144.24799999999999</v>
      </c>
      <c r="P121" s="151">
        <v>2.5999999999999998E-4</v>
      </c>
      <c r="Q121" s="151">
        <f>P121*H121</f>
        <v>0.36062</v>
      </c>
      <c r="R121" s="151">
        <v>0</v>
      </c>
      <c r="S121" s="152">
        <f>R121*H121</f>
        <v>0</v>
      </c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Q121" s="153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54"/>
      <c r="BE121" s="154"/>
      <c r="BF121" s="154"/>
      <c r="BG121" s="154"/>
      <c r="BH121" s="154"/>
      <c r="BI121" s="17"/>
      <c r="BJ121" s="154"/>
      <c r="BK121" s="17"/>
      <c r="BL121" s="153"/>
    </row>
    <row r="122" spans="1:64" s="2" customFormat="1" ht="24.75" customHeight="1">
      <c r="A122" s="179"/>
      <c r="B122" s="44"/>
      <c r="C122" s="182"/>
      <c r="D122" s="45"/>
      <c r="E122" s="45"/>
      <c r="F122" s="45"/>
      <c r="G122" s="45"/>
      <c r="H122" s="45"/>
      <c r="I122" s="45"/>
      <c r="J122" s="274"/>
      <c r="K122" s="45"/>
      <c r="L122" s="30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</row>
  </sheetData>
  <autoFilter ref="C63:K121"/>
  <mergeCells count="11">
    <mergeCell ref="M107:M115"/>
    <mergeCell ref="U107:U115"/>
    <mergeCell ref="L2:U2"/>
    <mergeCell ref="E39:H39"/>
    <mergeCell ref="E54:H54"/>
    <mergeCell ref="E56:H56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3"/>
  <sheetViews>
    <sheetView showGridLines="0" topLeftCell="E86" zoomScale="160" zoomScaleNormal="160" workbookViewId="0">
      <selection activeCell="L60" sqref="L60"/>
    </sheetView>
  </sheetViews>
  <sheetFormatPr defaultRowHeight="11.25"/>
  <cols>
    <col min="1" max="1" width="8.33203125" style="1" customWidth="1"/>
    <col min="2" max="2" width="1.1640625" style="1" customWidth="1"/>
    <col min="3" max="3" width="6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22.1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</cols>
  <sheetData>
    <row r="1" spans="1:29">
      <c r="A1" s="9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 s="1" customFormat="1" ht="36.950000000000003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8"/>
      <c r="X2" s="278"/>
      <c r="Y2" s="278"/>
      <c r="Z2" s="278"/>
      <c r="AA2" s="278"/>
      <c r="AB2" s="278"/>
      <c r="AC2" s="278"/>
    </row>
    <row r="3" spans="1:29" s="1" customFormat="1" ht="6.95" customHeight="1">
      <c r="A3" s="230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</row>
    <row r="4" spans="1:29" s="1" customFormat="1" ht="24.95" customHeight="1">
      <c r="A4" s="230"/>
      <c r="B4" s="20"/>
      <c r="C4" s="230"/>
      <c r="D4" s="21" t="s">
        <v>84</v>
      </c>
      <c r="E4" s="230"/>
      <c r="F4" s="230"/>
      <c r="G4" s="230"/>
      <c r="H4" s="230"/>
      <c r="I4" s="230"/>
      <c r="J4" s="230"/>
      <c r="K4" s="230"/>
      <c r="L4" s="20"/>
      <c r="M4" s="91" t="s">
        <v>176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</row>
    <row r="5" spans="1:29" s="1" customFormat="1" ht="6.95" customHeight="1">
      <c r="A5" s="230"/>
      <c r="B5" s="20"/>
      <c r="C5" s="230"/>
      <c r="D5" s="230"/>
      <c r="E5" s="230"/>
      <c r="F5" s="230"/>
      <c r="G5" s="230"/>
      <c r="H5" s="230"/>
      <c r="I5" s="230"/>
      <c r="J5" s="230"/>
      <c r="K5" s="230"/>
      <c r="L5" s="2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</row>
    <row r="6" spans="1:29" s="1" customFormat="1" ht="12" customHeight="1">
      <c r="A6" s="230"/>
      <c r="B6" s="20"/>
      <c r="C6" s="230"/>
      <c r="D6" s="236" t="s">
        <v>14</v>
      </c>
      <c r="E6" s="230"/>
      <c r="F6" s="230"/>
      <c r="G6" s="230"/>
      <c r="H6" s="230"/>
      <c r="I6" s="230"/>
      <c r="J6" s="230"/>
      <c r="K6" s="230"/>
      <c r="L6" s="2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</row>
    <row r="7" spans="1:29" s="1" customFormat="1" ht="16.5" customHeight="1">
      <c r="A7" s="230"/>
      <c r="B7" s="20"/>
      <c r="C7" s="230"/>
      <c r="D7" s="230"/>
      <c r="E7" s="315" t="str">
        <f>'[2]Rekapitulace stavby'!K6</f>
        <v>Rekonstrukce částí objektu budovy Pavilonu H</v>
      </c>
      <c r="F7" s="316"/>
      <c r="G7" s="316"/>
      <c r="H7" s="316"/>
      <c r="I7" s="230"/>
      <c r="J7" s="230"/>
      <c r="K7" s="230"/>
      <c r="L7" s="2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</row>
    <row r="8" spans="1:29" s="2" customFormat="1" ht="12" customHeight="1">
      <c r="A8" s="235"/>
      <c r="B8" s="30"/>
      <c r="C8" s="235"/>
      <c r="D8" s="236" t="s">
        <v>85</v>
      </c>
      <c r="E8" s="235"/>
      <c r="F8" s="235"/>
      <c r="G8" s="235"/>
      <c r="H8" s="235"/>
      <c r="I8" s="235"/>
      <c r="J8" s="235"/>
      <c r="K8" s="235"/>
      <c r="L8" s="39"/>
      <c r="M8" s="188"/>
      <c r="N8" s="188"/>
      <c r="O8" s="188"/>
      <c r="P8" s="188"/>
      <c r="Q8" s="188"/>
      <c r="R8" s="188"/>
      <c r="S8" s="235"/>
      <c r="T8" s="235"/>
      <c r="U8" s="235"/>
      <c r="V8" s="235"/>
      <c r="W8" s="188"/>
      <c r="X8" s="188"/>
      <c r="Y8" s="188"/>
      <c r="Z8" s="188"/>
      <c r="AA8" s="188"/>
      <c r="AB8" s="235"/>
      <c r="AC8" s="235"/>
    </row>
    <row r="9" spans="1:29" s="2" customFormat="1" ht="16.5" customHeight="1">
      <c r="A9" s="235"/>
      <c r="B9" s="30"/>
      <c r="C9" s="235"/>
      <c r="D9" s="235"/>
      <c r="E9" s="283"/>
      <c r="F9" s="314"/>
      <c r="G9" s="314"/>
      <c r="H9" s="314"/>
      <c r="I9" s="235"/>
      <c r="J9" s="235"/>
      <c r="K9" s="235"/>
      <c r="L9" s="39"/>
      <c r="M9" s="188"/>
      <c r="N9" s="188"/>
      <c r="O9" s="188"/>
      <c r="P9" s="188"/>
      <c r="Q9" s="188"/>
      <c r="R9" s="188"/>
      <c r="S9" s="235"/>
      <c r="T9" s="235"/>
      <c r="U9" s="235"/>
      <c r="V9" s="235"/>
      <c r="W9" s="188"/>
      <c r="X9" s="188"/>
      <c r="Y9" s="188"/>
      <c r="Z9" s="188"/>
      <c r="AA9" s="188"/>
      <c r="AB9" s="235"/>
      <c r="AC9" s="235"/>
    </row>
    <row r="10" spans="1:29" s="2" customFormat="1">
      <c r="A10" s="235"/>
      <c r="B10" s="30"/>
      <c r="C10" s="235"/>
      <c r="D10" s="235"/>
      <c r="E10" s="235"/>
      <c r="F10" s="235"/>
      <c r="G10" s="235"/>
      <c r="H10" s="235"/>
      <c r="I10" s="235"/>
      <c r="J10" s="235"/>
      <c r="K10" s="235"/>
      <c r="L10" s="39"/>
      <c r="M10" s="188"/>
      <c r="N10" s="188"/>
      <c r="O10" s="188"/>
      <c r="P10" s="188"/>
      <c r="Q10" s="188"/>
      <c r="R10" s="188"/>
      <c r="S10" s="235"/>
      <c r="T10" s="235"/>
      <c r="U10" s="235"/>
      <c r="V10" s="235"/>
      <c r="W10" s="188"/>
      <c r="X10" s="188"/>
      <c r="Y10" s="188"/>
      <c r="Z10" s="188"/>
      <c r="AA10" s="188"/>
      <c r="AB10" s="235"/>
      <c r="AC10" s="235"/>
    </row>
    <row r="11" spans="1:29" s="2" customFormat="1" ht="12" customHeight="1">
      <c r="A11" s="235"/>
      <c r="B11" s="30"/>
      <c r="C11" s="235"/>
      <c r="D11" s="236" t="s">
        <v>15</v>
      </c>
      <c r="E11" s="235"/>
      <c r="F11" s="233" t="s">
        <v>1</v>
      </c>
      <c r="G11" s="235"/>
      <c r="H11" s="235"/>
      <c r="I11" s="236" t="s">
        <v>16</v>
      </c>
      <c r="J11" s="233" t="s">
        <v>1</v>
      </c>
      <c r="K11" s="235"/>
      <c r="L11" s="39"/>
      <c r="M11" s="188"/>
      <c r="N11" s="188"/>
      <c r="O11" s="188"/>
      <c r="P11" s="188"/>
      <c r="Q11" s="188"/>
      <c r="R11" s="188"/>
      <c r="S11" s="235"/>
      <c r="T11" s="235"/>
      <c r="U11" s="235"/>
      <c r="V11" s="235"/>
      <c r="W11" s="188"/>
      <c r="X11" s="188"/>
      <c r="Y11" s="188"/>
      <c r="Z11" s="188"/>
      <c r="AA11" s="188"/>
      <c r="AB11" s="235"/>
      <c r="AC11" s="235"/>
    </row>
    <row r="12" spans="1:29" s="2" customFormat="1" ht="12" customHeight="1">
      <c r="A12" s="235"/>
      <c r="B12" s="30"/>
      <c r="C12" s="235"/>
      <c r="D12" s="236" t="s">
        <v>17</v>
      </c>
      <c r="E12" s="235"/>
      <c r="F12" s="233" t="s">
        <v>18</v>
      </c>
      <c r="G12" s="235"/>
      <c r="H12" s="235"/>
      <c r="I12" s="236" t="s">
        <v>19</v>
      </c>
      <c r="J12" s="231">
        <f>'[2]Rekapitulace stavby'!AN8</f>
        <v>45323</v>
      </c>
      <c r="K12" s="235"/>
      <c r="L12" s="39"/>
      <c r="M12" s="188"/>
      <c r="N12" s="188"/>
      <c r="O12" s="188"/>
      <c r="P12" s="188"/>
      <c r="Q12" s="188"/>
      <c r="R12" s="188"/>
      <c r="S12" s="235"/>
      <c r="T12" s="235"/>
      <c r="U12" s="235"/>
      <c r="V12" s="235"/>
      <c r="W12" s="188"/>
      <c r="X12" s="188"/>
      <c r="Y12" s="188"/>
      <c r="Z12" s="188"/>
      <c r="AA12" s="188"/>
      <c r="AB12" s="235"/>
      <c r="AC12" s="235"/>
    </row>
    <row r="13" spans="1:29" s="2" customFormat="1" ht="10.9" customHeight="1">
      <c r="A13" s="235"/>
      <c r="B13" s="30"/>
      <c r="C13" s="235"/>
      <c r="D13" s="235"/>
      <c r="E13" s="235"/>
      <c r="F13" s="235"/>
      <c r="G13" s="235"/>
      <c r="H13" s="235"/>
      <c r="I13" s="235"/>
      <c r="J13" s="235"/>
      <c r="K13" s="235"/>
      <c r="L13" s="39"/>
      <c r="M13" s="188"/>
      <c r="N13" s="188"/>
      <c r="O13" s="188"/>
      <c r="P13" s="188"/>
      <c r="Q13" s="188"/>
      <c r="R13" s="188"/>
      <c r="S13" s="235"/>
      <c r="T13" s="235"/>
      <c r="U13" s="235"/>
      <c r="V13" s="235"/>
      <c r="W13" s="188"/>
      <c r="X13" s="188"/>
      <c r="Y13" s="188"/>
      <c r="Z13" s="188"/>
      <c r="AA13" s="188"/>
      <c r="AB13" s="235"/>
      <c r="AC13" s="235"/>
    </row>
    <row r="14" spans="1:29" s="2" customFormat="1" ht="12" customHeight="1">
      <c r="A14" s="235"/>
      <c r="B14" s="30"/>
      <c r="C14" s="235"/>
      <c r="D14" s="236" t="s">
        <v>20</v>
      </c>
      <c r="E14" s="235"/>
      <c r="F14" s="235"/>
      <c r="G14" s="235"/>
      <c r="H14" s="235"/>
      <c r="I14" s="236" t="s">
        <v>21</v>
      </c>
      <c r="J14" s="233" t="str">
        <f>IF('[2]Rekapitulace stavby'!AN10="","",'[2]Rekapitulace stavby'!AN10)</f>
        <v/>
      </c>
      <c r="K14" s="235"/>
      <c r="L14" s="39"/>
      <c r="M14" s="188"/>
      <c r="N14" s="188"/>
      <c r="O14" s="188"/>
      <c r="P14" s="188"/>
      <c r="Q14" s="188"/>
      <c r="R14" s="188"/>
      <c r="S14" s="235"/>
      <c r="T14" s="235"/>
      <c r="U14" s="235"/>
      <c r="V14" s="235"/>
      <c r="W14" s="188"/>
      <c r="X14" s="188"/>
      <c r="Y14" s="188"/>
      <c r="Z14" s="188"/>
      <c r="AA14" s="188"/>
      <c r="AB14" s="235"/>
      <c r="AC14" s="235"/>
    </row>
    <row r="15" spans="1:29" s="2" customFormat="1" ht="18" customHeight="1">
      <c r="A15" s="235"/>
      <c r="B15" s="30"/>
      <c r="C15" s="235"/>
      <c r="D15" s="235"/>
      <c r="E15" s="233" t="str">
        <f>IF('[2]Rekapitulace stavby'!E11="","",'[2]Rekapitulace stavby'!E11)</f>
        <v xml:space="preserve"> </v>
      </c>
      <c r="F15" s="235"/>
      <c r="G15" s="235"/>
      <c r="H15" s="235"/>
      <c r="I15" s="236" t="s">
        <v>22</v>
      </c>
      <c r="J15" s="233" t="str">
        <f>IF('[2]Rekapitulace stavby'!AN11="","",'[2]Rekapitulace stavby'!AN11)</f>
        <v/>
      </c>
      <c r="K15" s="235"/>
      <c r="L15" s="39"/>
      <c r="M15" s="188"/>
      <c r="N15" s="188"/>
      <c r="O15" s="188"/>
      <c r="P15" s="188"/>
      <c r="Q15" s="188"/>
      <c r="R15" s="188"/>
      <c r="S15" s="235"/>
      <c r="T15" s="235"/>
      <c r="U15" s="235"/>
      <c r="V15" s="235"/>
      <c r="W15" s="188"/>
      <c r="X15" s="188"/>
      <c r="Y15" s="188"/>
      <c r="Z15" s="188"/>
      <c r="AA15" s="188"/>
      <c r="AB15" s="235"/>
      <c r="AC15" s="235"/>
    </row>
    <row r="16" spans="1:29" s="2" customFormat="1" ht="6.95" customHeight="1">
      <c r="A16" s="235"/>
      <c r="B16" s="30"/>
      <c r="C16" s="235"/>
      <c r="D16" s="235"/>
      <c r="E16" s="235"/>
      <c r="F16" s="235"/>
      <c r="G16" s="235"/>
      <c r="H16" s="235"/>
      <c r="I16" s="235"/>
      <c r="J16" s="235"/>
      <c r="K16" s="235"/>
      <c r="L16" s="39"/>
      <c r="M16" s="188"/>
      <c r="N16" s="188"/>
      <c r="O16" s="188"/>
      <c r="P16" s="188"/>
      <c r="Q16" s="188"/>
      <c r="R16" s="188"/>
      <c r="S16" s="235"/>
      <c r="T16" s="235"/>
      <c r="U16" s="235"/>
      <c r="V16" s="235"/>
      <c r="W16" s="188"/>
      <c r="X16" s="188"/>
      <c r="Y16" s="188"/>
      <c r="Z16" s="188"/>
      <c r="AA16" s="188"/>
      <c r="AB16" s="235"/>
      <c r="AC16" s="235"/>
    </row>
    <row r="17" spans="1:29" s="2" customFormat="1" ht="12" customHeight="1">
      <c r="A17" s="235"/>
      <c r="B17" s="30"/>
      <c r="C17" s="235"/>
      <c r="D17" s="236" t="s">
        <v>23</v>
      </c>
      <c r="E17" s="235"/>
      <c r="F17" s="235"/>
      <c r="G17" s="235"/>
      <c r="H17" s="235"/>
      <c r="I17" s="236" t="s">
        <v>21</v>
      </c>
      <c r="J17" s="233" t="str">
        <f>'[2]Rekapitulace stavby'!AN13</f>
        <v/>
      </c>
      <c r="K17" s="235"/>
      <c r="L17" s="39"/>
      <c r="M17" s="188"/>
      <c r="N17" s="188"/>
      <c r="O17" s="188"/>
      <c r="P17" s="188"/>
      <c r="Q17" s="188"/>
      <c r="R17" s="188"/>
      <c r="S17" s="235"/>
      <c r="T17" s="235"/>
      <c r="U17" s="235"/>
      <c r="V17" s="235"/>
      <c r="W17" s="188"/>
      <c r="X17" s="188"/>
      <c r="Y17" s="188"/>
      <c r="Z17" s="188"/>
      <c r="AA17" s="188"/>
      <c r="AB17" s="235"/>
      <c r="AC17" s="235"/>
    </row>
    <row r="18" spans="1:29" s="2" customFormat="1" ht="18" customHeight="1">
      <c r="A18" s="235"/>
      <c r="B18" s="30"/>
      <c r="C18" s="235"/>
      <c r="D18" s="235"/>
      <c r="E18" s="306" t="str">
        <f>'[2]Rekapitulace stavby'!E14</f>
        <v xml:space="preserve"> </v>
      </c>
      <c r="F18" s="306"/>
      <c r="G18" s="306"/>
      <c r="H18" s="306"/>
      <c r="I18" s="236" t="s">
        <v>22</v>
      </c>
      <c r="J18" s="233" t="str">
        <f>'[2]Rekapitulace stavby'!AN14</f>
        <v/>
      </c>
      <c r="K18" s="235"/>
      <c r="L18" s="39"/>
      <c r="M18" s="188"/>
      <c r="N18" s="188"/>
      <c r="O18" s="188"/>
      <c r="P18" s="188"/>
      <c r="Q18" s="188"/>
      <c r="R18" s="188"/>
      <c r="S18" s="235"/>
      <c r="T18" s="235"/>
      <c r="U18" s="235"/>
      <c r="V18" s="235"/>
      <c r="W18" s="188"/>
      <c r="X18" s="188"/>
      <c r="Y18" s="188"/>
      <c r="Z18" s="188"/>
      <c r="AA18" s="188"/>
      <c r="AB18" s="235"/>
      <c r="AC18" s="235"/>
    </row>
    <row r="19" spans="1:29" s="2" customFormat="1" ht="6.95" customHeight="1">
      <c r="A19" s="235"/>
      <c r="B19" s="30"/>
      <c r="C19" s="235"/>
      <c r="D19" s="235"/>
      <c r="E19" s="235"/>
      <c r="F19" s="235"/>
      <c r="G19" s="235"/>
      <c r="H19" s="235"/>
      <c r="I19" s="235"/>
      <c r="J19" s="235"/>
      <c r="K19" s="235"/>
      <c r="L19" s="39"/>
      <c r="M19" s="188"/>
      <c r="N19" s="188"/>
      <c r="O19" s="188"/>
      <c r="P19" s="188"/>
      <c r="Q19" s="188"/>
      <c r="R19" s="188"/>
      <c r="S19" s="235"/>
      <c r="T19" s="235"/>
      <c r="U19" s="235"/>
      <c r="V19" s="235"/>
      <c r="W19" s="188"/>
      <c r="X19" s="188"/>
      <c r="Y19" s="188"/>
      <c r="Z19" s="188"/>
      <c r="AA19" s="188"/>
      <c r="AB19" s="235"/>
      <c r="AC19" s="235"/>
    </row>
    <row r="20" spans="1:29" s="2" customFormat="1" ht="12" customHeight="1">
      <c r="A20" s="235"/>
      <c r="B20" s="30"/>
      <c r="C20" s="235"/>
      <c r="D20" s="236" t="s">
        <v>24</v>
      </c>
      <c r="E20" s="235"/>
      <c r="F20" s="235"/>
      <c r="G20" s="235"/>
      <c r="H20" s="235"/>
      <c r="I20" s="236" t="s">
        <v>21</v>
      </c>
      <c r="J20" s="233" t="s">
        <v>1</v>
      </c>
      <c r="K20" s="235"/>
      <c r="L20" s="39"/>
      <c r="M20" s="188"/>
      <c r="N20" s="188"/>
      <c r="O20" s="188"/>
      <c r="P20" s="188"/>
      <c r="Q20" s="188"/>
      <c r="R20" s="188"/>
      <c r="S20" s="235"/>
      <c r="T20" s="235"/>
      <c r="U20" s="235"/>
      <c r="V20" s="235"/>
      <c r="W20" s="188"/>
      <c r="X20" s="188"/>
      <c r="Y20" s="188"/>
      <c r="Z20" s="188"/>
      <c r="AA20" s="188"/>
      <c r="AB20" s="235"/>
      <c r="AC20" s="235"/>
    </row>
    <row r="21" spans="1:29" s="2" customFormat="1" ht="18" customHeight="1">
      <c r="A21" s="235"/>
      <c r="B21" s="30"/>
      <c r="C21" s="235"/>
      <c r="D21" s="235"/>
      <c r="E21" s="233" t="s">
        <v>25</v>
      </c>
      <c r="F21" s="235"/>
      <c r="G21" s="235"/>
      <c r="H21" s="235"/>
      <c r="I21" s="236" t="s">
        <v>22</v>
      </c>
      <c r="J21" s="233" t="s">
        <v>1</v>
      </c>
      <c r="K21" s="235"/>
      <c r="L21" s="39"/>
      <c r="M21" s="188"/>
      <c r="N21" s="188"/>
      <c r="O21" s="188"/>
      <c r="P21" s="188"/>
      <c r="Q21" s="188"/>
      <c r="R21" s="188"/>
      <c r="S21" s="235"/>
      <c r="T21" s="235"/>
      <c r="U21" s="235"/>
      <c r="V21" s="235"/>
      <c r="W21" s="188"/>
      <c r="X21" s="188"/>
      <c r="Y21" s="188"/>
      <c r="Z21" s="188"/>
      <c r="AA21" s="188"/>
      <c r="AB21" s="235"/>
      <c r="AC21" s="235"/>
    </row>
    <row r="22" spans="1:29" s="2" customFormat="1" ht="6.95" customHeight="1">
      <c r="A22" s="235"/>
      <c r="B22" s="30"/>
      <c r="C22" s="235"/>
      <c r="D22" s="235"/>
      <c r="E22" s="235"/>
      <c r="F22" s="235"/>
      <c r="G22" s="235"/>
      <c r="H22" s="235"/>
      <c r="I22" s="235"/>
      <c r="J22" s="235"/>
      <c r="K22" s="235"/>
      <c r="L22" s="39"/>
      <c r="M22" s="188"/>
      <c r="N22" s="188"/>
      <c r="O22" s="188"/>
      <c r="P22" s="188"/>
      <c r="Q22" s="188"/>
      <c r="R22" s="188"/>
      <c r="S22" s="235"/>
      <c r="T22" s="235"/>
      <c r="U22" s="235"/>
      <c r="V22" s="235"/>
      <c r="W22" s="188"/>
      <c r="X22" s="188"/>
      <c r="Y22" s="188"/>
      <c r="Z22" s="188"/>
      <c r="AA22" s="188"/>
      <c r="AB22" s="235"/>
      <c r="AC22" s="235"/>
    </row>
    <row r="23" spans="1:29" s="2" customFormat="1" ht="12" customHeight="1">
      <c r="A23" s="235"/>
      <c r="B23" s="30"/>
      <c r="C23" s="235"/>
      <c r="D23" s="236" t="s">
        <v>27</v>
      </c>
      <c r="E23" s="235"/>
      <c r="F23" s="235"/>
      <c r="G23" s="235"/>
      <c r="H23" s="235"/>
      <c r="I23" s="236" t="s">
        <v>21</v>
      </c>
      <c r="J23" s="233" t="str">
        <f>IF('[2]Rekapitulace stavby'!AN19="","",'[2]Rekapitulace stavby'!AN19)</f>
        <v/>
      </c>
      <c r="K23" s="235"/>
      <c r="L23" s="39"/>
      <c r="M23" s="188"/>
      <c r="N23" s="188"/>
      <c r="O23" s="188"/>
      <c r="P23" s="188"/>
      <c r="Q23" s="188"/>
      <c r="R23" s="188"/>
      <c r="S23" s="235"/>
      <c r="T23" s="235"/>
      <c r="U23" s="235"/>
      <c r="V23" s="235"/>
      <c r="W23" s="188"/>
      <c r="X23" s="188"/>
      <c r="Y23" s="188"/>
      <c r="Z23" s="188"/>
      <c r="AA23" s="188"/>
      <c r="AB23" s="235"/>
      <c r="AC23" s="235"/>
    </row>
    <row r="24" spans="1:29" s="2" customFormat="1" ht="18" customHeight="1">
      <c r="A24" s="235"/>
      <c r="B24" s="30"/>
      <c r="C24" s="235"/>
      <c r="D24" s="235"/>
      <c r="E24" s="233" t="str">
        <f>IF('[2]Rekapitulace stavby'!E20="","",'[2]Rekapitulace stavby'!E20)</f>
        <v xml:space="preserve"> </v>
      </c>
      <c r="F24" s="235"/>
      <c r="G24" s="235"/>
      <c r="H24" s="235"/>
      <c r="I24" s="236" t="s">
        <v>22</v>
      </c>
      <c r="J24" s="233" t="str">
        <f>IF('[2]Rekapitulace stavby'!AN20="","",'[2]Rekapitulace stavby'!AN20)</f>
        <v/>
      </c>
      <c r="K24" s="235"/>
      <c r="L24" s="39"/>
      <c r="M24" s="188"/>
      <c r="N24" s="188"/>
      <c r="O24" s="188"/>
      <c r="P24" s="188"/>
      <c r="Q24" s="188"/>
      <c r="R24" s="188"/>
      <c r="S24" s="235"/>
      <c r="T24" s="235"/>
      <c r="U24" s="235"/>
      <c r="V24" s="235"/>
      <c r="W24" s="188"/>
      <c r="X24" s="188"/>
      <c r="Y24" s="188"/>
      <c r="Z24" s="188"/>
      <c r="AA24" s="188"/>
      <c r="AB24" s="235"/>
      <c r="AC24" s="235"/>
    </row>
    <row r="25" spans="1:29" s="2" customFormat="1" ht="6.95" customHeight="1">
      <c r="A25" s="235"/>
      <c r="B25" s="30"/>
      <c r="C25" s="235"/>
      <c r="D25" s="235"/>
      <c r="E25" s="235"/>
      <c r="F25" s="235"/>
      <c r="G25" s="235"/>
      <c r="H25" s="235"/>
      <c r="I25" s="235"/>
      <c r="J25" s="235"/>
      <c r="K25" s="235"/>
      <c r="L25" s="39"/>
      <c r="M25" s="188"/>
      <c r="N25" s="188"/>
      <c r="O25" s="188"/>
      <c r="P25" s="188"/>
      <c r="Q25" s="188"/>
      <c r="R25" s="188"/>
      <c r="S25" s="235"/>
      <c r="T25" s="235"/>
      <c r="U25" s="235"/>
      <c r="V25" s="235"/>
      <c r="W25" s="188"/>
      <c r="X25" s="188"/>
      <c r="Y25" s="188"/>
      <c r="Z25" s="188"/>
      <c r="AA25" s="188"/>
      <c r="AB25" s="235"/>
      <c r="AC25" s="235"/>
    </row>
    <row r="26" spans="1:29" s="2" customFormat="1" ht="12" customHeight="1">
      <c r="A26" s="235"/>
      <c r="B26" s="30"/>
      <c r="C26" s="235"/>
      <c r="D26" s="236" t="s">
        <v>28</v>
      </c>
      <c r="E26" s="235"/>
      <c r="F26" s="235"/>
      <c r="G26" s="235"/>
      <c r="H26" s="235"/>
      <c r="I26" s="235"/>
      <c r="J26" s="235"/>
      <c r="K26" s="235"/>
      <c r="L26" s="39"/>
      <c r="M26" s="188"/>
      <c r="N26" s="188"/>
      <c r="O26" s="188"/>
      <c r="P26" s="188"/>
      <c r="Q26" s="188"/>
      <c r="R26" s="188"/>
      <c r="S26" s="235"/>
      <c r="T26" s="235"/>
      <c r="U26" s="235"/>
      <c r="V26" s="235"/>
      <c r="W26" s="188"/>
      <c r="X26" s="188"/>
      <c r="Y26" s="188"/>
      <c r="Z26" s="188"/>
      <c r="AA26" s="188"/>
      <c r="AB26" s="235"/>
      <c r="AC26" s="235"/>
    </row>
    <row r="27" spans="1:29" s="8" customFormat="1" ht="71.25" customHeight="1">
      <c r="A27" s="92"/>
      <c r="B27" s="93"/>
      <c r="C27" s="92"/>
      <c r="D27" s="92"/>
      <c r="E27" s="308"/>
      <c r="F27" s="308"/>
      <c r="G27" s="308"/>
      <c r="H27" s="308"/>
      <c r="I27" s="92"/>
      <c r="J27" s="92"/>
      <c r="K27" s="92"/>
      <c r="L27" s="94"/>
      <c r="S27" s="92"/>
      <c r="T27" s="92"/>
      <c r="U27" s="92"/>
      <c r="V27" s="92"/>
      <c r="AB27" s="92"/>
      <c r="AC27" s="92"/>
    </row>
    <row r="28" spans="1:29" s="2" customFormat="1" ht="6.95" customHeight="1">
      <c r="A28" s="235"/>
      <c r="B28" s="30"/>
      <c r="C28" s="235"/>
      <c r="D28" s="235"/>
      <c r="E28" s="235"/>
      <c r="F28" s="235"/>
      <c r="G28" s="235"/>
      <c r="H28" s="235"/>
      <c r="I28" s="235"/>
      <c r="J28" s="235"/>
      <c r="K28" s="235"/>
      <c r="L28" s="39"/>
      <c r="M28" s="188"/>
      <c r="N28" s="188"/>
      <c r="O28" s="188"/>
      <c r="P28" s="188"/>
      <c r="Q28" s="188"/>
      <c r="R28" s="188"/>
      <c r="S28" s="235"/>
      <c r="T28" s="235"/>
      <c r="U28" s="235"/>
      <c r="V28" s="235"/>
      <c r="W28" s="188"/>
      <c r="X28" s="188"/>
      <c r="Y28" s="188"/>
      <c r="Z28" s="188"/>
      <c r="AA28" s="188"/>
      <c r="AB28" s="235"/>
      <c r="AC28" s="235"/>
    </row>
    <row r="29" spans="1:29" s="2" customFormat="1" ht="6.95" customHeight="1">
      <c r="A29" s="235"/>
      <c r="B29" s="30"/>
      <c r="C29" s="235"/>
      <c r="D29" s="63"/>
      <c r="E29" s="63"/>
      <c r="F29" s="63"/>
      <c r="G29" s="63"/>
      <c r="H29" s="63"/>
      <c r="I29" s="63"/>
      <c r="J29" s="63"/>
      <c r="K29" s="63"/>
      <c r="L29" s="39"/>
      <c r="M29" s="188"/>
      <c r="N29" s="188"/>
      <c r="O29" s="188"/>
      <c r="P29" s="188"/>
      <c r="Q29" s="188"/>
      <c r="R29" s="188"/>
      <c r="S29" s="235"/>
      <c r="T29" s="235"/>
      <c r="U29" s="235"/>
      <c r="V29" s="235"/>
      <c r="W29" s="188"/>
      <c r="X29" s="188"/>
      <c r="Y29" s="188"/>
      <c r="Z29" s="188"/>
      <c r="AA29" s="188"/>
      <c r="AB29" s="235"/>
      <c r="AC29" s="235"/>
    </row>
    <row r="30" spans="1:29" s="2" customFormat="1" ht="25.35" customHeight="1">
      <c r="A30" s="235"/>
      <c r="B30" s="30"/>
      <c r="C30" s="235"/>
      <c r="D30" s="95" t="s">
        <v>30</v>
      </c>
      <c r="E30" s="235"/>
      <c r="F30" s="235"/>
      <c r="G30" s="235"/>
      <c r="H30" s="235"/>
      <c r="I30" s="235"/>
      <c r="J30" s="232">
        <f>ROUND(J56, 2)</f>
        <v>0</v>
      </c>
      <c r="K30" s="235"/>
      <c r="L30" s="39"/>
      <c r="M30" s="188"/>
      <c r="N30" s="188"/>
      <c r="O30" s="188"/>
      <c r="P30" s="188"/>
      <c r="Q30" s="188"/>
      <c r="R30" s="188"/>
      <c r="S30" s="235"/>
      <c r="T30" s="235"/>
      <c r="U30" s="235"/>
      <c r="V30" s="235"/>
      <c r="W30" s="188"/>
      <c r="X30" s="188"/>
      <c r="Y30" s="188"/>
      <c r="Z30" s="188"/>
      <c r="AA30" s="188"/>
      <c r="AB30" s="235"/>
      <c r="AC30" s="235"/>
    </row>
    <row r="31" spans="1:29" s="2" customFormat="1" ht="6.95" customHeight="1">
      <c r="A31" s="235"/>
      <c r="B31" s="30"/>
      <c r="C31" s="235"/>
      <c r="D31" s="63"/>
      <c r="E31" s="63"/>
      <c r="F31" s="63"/>
      <c r="G31" s="63"/>
      <c r="H31" s="63"/>
      <c r="I31" s="63"/>
      <c r="J31" s="63"/>
      <c r="K31" s="63"/>
      <c r="L31" s="39"/>
      <c r="M31" s="188"/>
      <c r="N31" s="188"/>
      <c r="O31" s="188"/>
      <c r="P31" s="188"/>
      <c r="Q31" s="188"/>
      <c r="R31" s="188"/>
      <c r="S31" s="235"/>
      <c r="T31" s="235"/>
      <c r="U31" s="235"/>
      <c r="V31" s="235"/>
      <c r="W31" s="188"/>
      <c r="X31" s="188"/>
      <c r="Y31" s="188"/>
      <c r="Z31" s="188"/>
      <c r="AA31" s="188"/>
      <c r="AB31" s="235"/>
      <c r="AC31" s="235"/>
    </row>
    <row r="32" spans="1:29" s="2" customFormat="1" ht="14.45" hidden="1" customHeight="1">
      <c r="A32" s="235"/>
      <c r="B32" s="30"/>
      <c r="C32" s="235"/>
      <c r="D32" s="235"/>
      <c r="E32" s="236" t="s">
        <v>37</v>
      </c>
      <c r="F32" s="97" t="e">
        <f>ROUND((SUM(#REF!)),  2)</f>
        <v>#REF!</v>
      </c>
      <c r="G32" s="235"/>
      <c r="H32" s="235"/>
      <c r="I32" s="98">
        <v>0.21</v>
      </c>
      <c r="J32" s="97">
        <f>0</f>
        <v>0</v>
      </c>
      <c r="K32" s="235"/>
      <c r="L32" s="39"/>
      <c r="M32" s="188"/>
      <c r="N32" s="188"/>
      <c r="O32" s="188"/>
      <c r="P32" s="188"/>
      <c r="Q32" s="188"/>
      <c r="R32" s="188"/>
      <c r="S32" s="235"/>
      <c r="T32" s="235"/>
      <c r="U32" s="235"/>
      <c r="V32" s="235"/>
      <c r="W32" s="188"/>
      <c r="X32" s="188"/>
      <c r="Y32" s="188"/>
      <c r="Z32" s="188"/>
      <c r="AA32" s="188"/>
      <c r="AB32" s="235"/>
      <c r="AC32" s="235"/>
    </row>
    <row r="33" spans="1:29" s="2" customFormat="1" ht="14.45" hidden="1" customHeight="1">
      <c r="A33" s="235"/>
      <c r="B33" s="30"/>
      <c r="C33" s="235"/>
      <c r="D33" s="235"/>
      <c r="E33" s="236" t="s">
        <v>38</v>
      </c>
      <c r="F33" s="97" t="e">
        <f>ROUND((SUM(#REF!)),  2)</f>
        <v>#REF!</v>
      </c>
      <c r="G33" s="235"/>
      <c r="H33" s="235"/>
      <c r="I33" s="98">
        <v>0.15</v>
      </c>
      <c r="J33" s="97">
        <f>0</f>
        <v>0</v>
      </c>
      <c r="K33" s="235"/>
      <c r="L33" s="39"/>
      <c r="M33" s="188"/>
      <c r="N33" s="188"/>
      <c r="O33" s="188"/>
      <c r="P33" s="188"/>
      <c r="Q33" s="188"/>
      <c r="R33" s="188"/>
      <c r="S33" s="235"/>
      <c r="T33" s="235"/>
      <c r="U33" s="235"/>
      <c r="V33" s="235"/>
      <c r="W33" s="188"/>
      <c r="X33" s="188"/>
      <c r="Y33" s="188"/>
      <c r="Z33" s="188"/>
      <c r="AA33" s="188"/>
      <c r="AB33" s="235"/>
      <c r="AC33" s="235"/>
    </row>
    <row r="34" spans="1:29" s="2" customFormat="1" ht="14.45" hidden="1" customHeight="1">
      <c r="A34" s="235"/>
      <c r="B34" s="30"/>
      <c r="C34" s="235"/>
      <c r="D34" s="235"/>
      <c r="E34" s="236" t="s">
        <v>39</v>
      </c>
      <c r="F34" s="97" t="e">
        <f>ROUND((SUM(#REF!)),  2)</f>
        <v>#REF!</v>
      </c>
      <c r="G34" s="235"/>
      <c r="H34" s="235"/>
      <c r="I34" s="98">
        <v>0</v>
      </c>
      <c r="J34" s="97">
        <f>0</f>
        <v>0</v>
      </c>
      <c r="K34" s="235"/>
      <c r="L34" s="39"/>
      <c r="M34" s="188"/>
      <c r="N34" s="188"/>
      <c r="O34" s="188"/>
      <c r="P34" s="188"/>
      <c r="Q34" s="188"/>
      <c r="R34" s="188"/>
      <c r="S34" s="235"/>
      <c r="T34" s="235"/>
      <c r="U34" s="235"/>
      <c r="V34" s="235"/>
      <c r="W34" s="188"/>
      <c r="X34" s="188"/>
      <c r="Y34" s="188"/>
      <c r="Z34" s="188"/>
      <c r="AA34" s="188"/>
      <c r="AB34" s="235"/>
      <c r="AC34" s="235"/>
    </row>
    <row r="35" spans="1:29" s="2" customFormat="1" ht="6.95" customHeight="1">
      <c r="A35" s="235"/>
      <c r="B35" s="30"/>
      <c r="C35" s="235"/>
      <c r="D35" s="235"/>
      <c r="E35" s="235"/>
      <c r="F35" s="235"/>
      <c r="G35" s="235"/>
      <c r="H35" s="235"/>
      <c r="I35" s="235"/>
      <c r="J35" s="235"/>
      <c r="K35" s="235"/>
      <c r="L35" s="39"/>
      <c r="M35" s="188"/>
      <c r="N35" s="188"/>
      <c r="O35" s="188"/>
      <c r="P35" s="188"/>
      <c r="Q35" s="188"/>
      <c r="R35" s="188"/>
      <c r="S35" s="235"/>
      <c r="T35" s="235"/>
      <c r="U35" s="235"/>
      <c r="V35" s="235"/>
      <c r="W35" s="188"/>
      <c r="X35" s="188"/>
      <c r="Y35" s="188"/>
      <c r="Z35" s="188"/>
      <c r="AA35" s="188"/>
      <c r="AB35" s="235"/>
      <c r="AC35" s="235"/>
    </row>
    <row r="36" spans="1:29" s="2" customFormat="1" ht="14.45" customHeight="1">
      <c r="A36" s="235"/>
      <c r="B36" s="30"/>
      <c r="C36" s="235"/>
      <c r="D36" s="235"/>
      <c r="E36" s="235"/>
      <c r="F36" s="235"/>
      <c r="G36" s="235"/>
      <c r="H36" s="235"/>
      <c r="I36" s="235"/>
      <c r="J36" s="235"/>
      <c r="K36" s="235"/>
      <c r="L36" s="39"/>
      <c r="M36" s="188"/>
      <c r="N36" s="188"/>
      <c r="O36" s="188"/>
      <c r="P36" s="188"/>
      <c r="Q36" s="188"/>
      <c r="R36" s="188"/>
      <c r="S36" s="235"/>
      <c r="T36" s="235"/>
      <c r="U36" s="235"/>
      <c r="V36" s="235"/>
      <c r="W36" s="188"/>
      <c r="X36" s="188"/>
      <c r="Y36" s="188"/>
      <c r="Z36" s="188"/>
      <c r="AA36" s="188"/>
      <c r="AB36" s="235"/>
      <c r="AC36" s="235"/>
    </row>
    <row r="37" spans="1:29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1"/>
      <c r="X37" s="1"/>
      <c r="Y37" s="1"/>
      <c r="Z37" s="1"/>
      <c r="AA37" s="1"/>
      <c r="AB37" s="1"/>
      <c r="AC37" s="1"/>
    </row>
    <row r="38" spans="1:29" s="2" customFormat="1" ht="6.95" customHeight="1">
      <c r="A38" s="235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39"/>
      <c r="M38" s="188"/>
      <c r="N38" s="188"/>
      <c r="O38" s="188"/>
      <c r="P38" s="188"/>
      <c r="Q38" s="188"/>
      <c r="R38" s="188"/>
      <c r="S38" s="235"/>
      <c r="T38" s="235"/>
      <c r="U38" s="235"/>
      <c r="V38" s="235"/>
      <c r="W38" s="188"/>
      <c r="X38" s="188"/>
      <c r="Y38" s="188"/>
      <c r="Z38" s="188"/>
      <c r="AA38" s="188"/>
      <c r="AB38" s="235"/>
      <c r="AC38" s="235"/>
    </row>
    <row r="39" spans="1:29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1"/>
      <c r="X39" s="1"/>
      <c r="Y39" s="1"/>
      <c r="Z39" s="1"/>
      <c r="AA39" s="1"/>
      <c r="AB39" s="1"/>
      <c r="AC39" s="1"/>
    </row>
    <row r="40" spans="1:29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1"/>
      <c r="X40" s="1"/>
      <c r="Y40" s="1"/>
      <c r="Z40" s="1"/>
      <c r="AA40" s="1"/>
      <c r="AB40" s="1"/>
      <c r="AC40" s="1"/>
    </row>
    <row r="41" spans="1:29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1"/>
      <c r="X41" s="1"/>
      <c r="Y41" s="1"/>
      <c r="Z41" s="1"/>
      <c r="AA41" s="1"/>
      <c r="AB41" s="1"/>
      <c r="AC41" s="1"/>
    </row>
    <row r="42" spans="1:29" s="2" customFormat="1" ht="6.95" customHeight="1">
      <c r="A42" s="23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39"/>
      <c r="M42" s="188"/>
      <c r="N42" s="188"/>
      <c r="O42" s="188"/>
      <c r="P42" s="188"/>
      <c r="Q42" s="188"/>
      <c r="R42" s="188"/>
      <c r="S42" s="235"/>
      <c r="T42" s="235"/>
      <c r="U42" s="235"/>
      <c r="V42" s="235"/>
      <c r="W42" s="188"/>
      <c r="X42" s="188"/>
      <c r="Y42" s="188"/>
      <c r="Z42" s="188"/>
      <c r="AA42" s="188"/>
      <c r="AB42" s="235"/>
      <c r="AC42" s="235"/>
    </row>
    <row r="43" spans="1:29" s="2" customFormat="1" ht="24.95" customHeight="1">
      <c r="A43" s="235"/>
      <c r="B43" s="30"/>
      <c r="C43" s="21" t="s">
        <v>91</v>
      </c>
      <c r="D43" s="235"/>
      <c r="E43" s="235"/>
      <c r="F43" s="235"/>
      <c r="G43" s="235"/>
      <c r="H43" s="235"/>
      <c r="I43" s="235"/>
      <c r="J43" s="235"/>
      <c r="K43" s="235"/>
      <c r="L43" s="39"/>
      <c r="M43" s="188"/>
      <c r="N43" s="188"/>
      <c r="O43" s="188"/>
      <c r="P43" s="188"/>
      <c r="Q43" s="188"/>
      <c r="R43" s="188"/>
      <c r="S43" s="235"/>
      <c r="T43" s="235"/>
      <c r="U43" s="235"/>
      <c r="V43" s="235"/>
      <c r="W43" s="188"/>
      <c r="X43" s="188"/>
      <c r="Y43" s="188"/>
      <c r="Z43" s="188"/>
      <c r="AA43" s="188"/>
      <c r="AB43" s="235"/>
      <c r="AC43" s="235"/>
    </row>
    <row r="44" spans="1:29" s="2" customFormat="1" ht="6.95" customHeight="1">
      <c r="A44" s="235"/>
      <c r="B44" s="30"/>
      <c r="C44" s="235"/>
      <c r="D44" s="235"/>
      <c r="E44" s="235"/>
      <c r="F44" s="235"/>
      <c r="G44" s="235"/>
      <c r="H44" s="235"/>
      <c r="I44" s="235"/>
      <c r="J44" s="235"/>
      <c r="K44" s="235"/>
      <c r="L44" s="39"/>
      <c r="M44" s="188"/>
      <c r="N44" s="188"/>
      <c r="O44" s="188"/>
      <c r="P44" s="188"/>
      <c r="Q44" s="188"/>
      <c r="R44" s="188"/>
      <c r="S44" s="235"/>
      <c r="T44" s="235"/>
      <c r="U44" s="235"/>
      <c r="V44" s="235"/>
      <c r="W44" s="188"/>
      <c r="X44" s="188"/>
      <c r="Y44" s="188"/>
      <c r="Z44" s="188"/>
      <c r="AA44" s="188"/>
      <c r="AB44" s="235"/>
      <c r="AC44" s="235"/>
    </row>
    <row r="45" spans="1:29" s="2" customFormat="1" ht="12" customHeight="1">
      <c r="A45" s="235"/>
      <c r="B45" s="30"/>
      <c r="C45" s="236" t="s">
        <v>14</v>
      </c>
      <c r="D45" s="235"/>
      <c r="E45" s="235"/>
      <c r="F45" s="235"/>
      <c r="G45" s="235"/>
      <c r="H45" s="235"/>
      <c r="I45" s="235"/>
      <c r="J45" s="235"/>
      <c r="K45" s="235"/>
      <c r="L45" s="39"/>
      <c r="M45" s="188"/>
      <c r="N45" s="188"/>
      <c r="O45" s="188"/>
      <c r="P45" s="188"/>
      <c r="Q45" s="188"/>
      <c r="R45" s="188"/>
      <c r="S45" s="235"/>
      <c r="T45" s="235"/>
      <c r="U45" s="235"/>
      <c r="V45" s="235"/>
      <c r="W45" s="188"/>
      <c r="X45" s="188"/>
      <c r="Y45" s="188"/>
      <c r="Z45" s="188"/>
      <c r="AA45" s="188"/>
      <c r="AB45" s="235"/>
      <c r="AC45" s="235"/>
    </row>
    <row r="46" spans="1:29" s="2" customFormat="1" ht="16.5" customHeight="1">
      <c r="A46" s="235"/>
      <c r="B46" s="30"/>
      <c r="C46" s="235"/>
      <c r="D46" s="235"/>
      <c r="E46" s="315" t="str">
        <f>E7</f>
        <v>Rekonstrukce částí objektu budovy Pavilonu H</v>
      </c>
      <c r="F46" s="316"/>
      <c r="G46" s="316"/>
      <c r="H46" s="316"/>
      <c r="I46" s="235"/>
      <c r="J46" s="235"/>
      <c r="K46" s="235"/>
      <c r="L46" s="39"/>
      <c r="M46" s="188"/>
      <c r="N46" s="188"/>
      <c r="O46" s="188"/>
      <c r="P46" s="188"/>
      <c r="Q46" s="188"/>
      <c r="R46" s="188"/>
      <c r="S46" s="235"/>
      <c r="T46" s="235"/>
      <c r="U46" s="235"/>
      <c r="V46" s="235"/>
      <c r="W46" s="188"/>
      <c r="X46" s="188"/>
      <c r="Y46" s="188"/>
      <c r="Z46" s="188"/>
      <c r="AA46" s="188"/>
      <c r="AB46" s="235"/>
      <c r="AC46" s="235"/>
    </row>
    <row r="47" spans="1:29" s="2" customFormat="1" ht="12" customHeight="1">
      <c r="A47" s="235"/>
      <c r="B47" s="30"/>
      <c r="C47" s="236" t="s">
        <v>85</v>
      </c>
      <c r="D47" s="235"/>
      <c r="E47" s="235"/>
      <c r="F47" s="235"/>
      <c r="G47" s="235"/>
      <c r="H47" s="235"/>
      <c r="I47" s="235"/>
      <c r="J47" s="235"/>
      <c r="K47" s="235"/>
      <c r="L47" s="39"/>
      <c r="M47" s="188"/>
      <c r="N47" s="188"/>
      <c r="O47" s="188"/>
      <c r="P47" s="188"/>
      <c r="Q47" s="188"/>
      <c r="R47" s="188"/>
      <c r="S47" s="235"/>
      <c r="T47" s="235"/>
      <c r="U47" s="235"/>
      <c r="V47" s="235"/>
      <c r="W47" s="188"/>
      <c r="X47" s="188"/>
      <c r="Y47" s="188"/>
      <c r="Z47" s="188"/>
      <c r="AA47" s="188"/>
      <c r="AB47" s="235"/>
      <c r="AC47" s="235"/>
    </row>
    <row r="48" spans="1:29" s="2" customFormat="1" ht="16.5" customHeight="1">
      <c r="A48" s="235"/>
      <c r="B48" s="30"/>
      <c r="C48" s="235"/>
      <c r="D48" s="235"/>
      <c r="E48" s="283"/>
      <c r="F48" s="314"/>
      <c r="G48" s="314"/>
      <c r="H48" s="314"/>
      <c r="I48" s="235"/>
      <c r="J48" s="235"/>
      <c r="K48" s="235"/>
      <c r="L48" s="39"/>
      <c r="M48" s="188"/>
      <c r="N48" s="188"/>
      <c r="O48" s="188"/>
      <c r="P48" s="188"/>
      <c r="Q48" s="188"/>
      <c r="R48" s="188"/>
      <c r="S48" s="235"/>
      <c r="T48" s="235"/>
      <c r="U48" s="235"/>
      <c r="V48" s="235"/>
      <c r="W48" s="188"/>
      <c r="X48" s="188"/>
      <c r="Y48" s="188"/>
      <c r="Z48" s="188"/>
      <c r="AA48" s="188"/>
      <c r="AB48" s="235"/>
      <c r="AC48" s="235"/>
    </row>
    <row r="49" spans="1:29" s="2" customFormat="1" ht="6.95" customHeight="1">
      <c r="A49" s="235"/>
      <c r="B49" s="30"/>
      <c r="C49" s="235"/>
      <c r="D49" s="235"/>
      <c r="E49" s="235"/>
      <c r="F49" s="235"/>
      <c r="G49" s="235"/>
      <c r="H49" s="235"/>
      <c r="I49" s="235"/>
      <c r="J49" s="235"/>
      <c r="K49" s="235"/>
      <c r="L49" s="39"/>
      <c r="M49" s="188"/>
      <c r="N49" s="188"/>
      <c r="O49" s="188"/>
      <c r="P49" s="188"/>
      <c r="Q49" s="188"/>
      <c r="R49" s="188"/>
      <c r="S49" s="235"/>
      <c r="T49" s="235"/>
      <c r="U49" s="235"/>
      <c r="V49" s="235"/>
      <c r="W49" s="188"/>
      <c r="X49" s="188"/>
      <c r="Y49" s="188"/>
      <c r="Z49" s="188"/>
      <c r="AA49" s="188"/>
      <c r="AB49" s="235"/>
      <c r="AC49" s="235"/>
    </row>
    <row r="50" spans="1:29" s="2" customFormat="1" ht="12" customHeight="1">
      <c r="A50" s="235"/>
      <c r="B50" s="30"/>
      <c r="C50" s="236" t="s">
        <v>17</v>
      </c>
      <c r="D50" s="235"/>
      <c r="E50" s="235"/>
      <c r="F50" s="233" t="str">
        <f>F12</f>
        <v xml:space="preserve"> </v>
      </c>
      <c r="G50" s="235"/>
      <c r="H50" s="235"/>
      <c r="I50" s="236" t="s">
        <v>19</v>
      </c>
      <c r="J50" s="231">
        <f>IF(J12="","",J12)</f>
        <v>45323</v>
      </c>
      <c r="K50" s="235"/>
      <c r="L50" s="39"/>
      <c r="M50" s="188"/>
      <c r="N50" s="188"/>
      <c r="O50" s="188"/>
      <c r="P50" s="188"/>
      <c r="Q50" s="188"/>
      <c r="R50" s="188"/>
      <c r="S50" s="235"/>
      <c r="T50" s="235"/>
      <c r="U50" s="235"/>
      <c r="V50" s="235"/>
      <c r="W50" s="188"/>
      <c r="X50" s="188"/>
      <c r="Y50" s="188"/>
      <c r="Z50" s="188"/>
      <c r="AA50" s="188"/>
      <c r="AB50" s="235"/>
      <c r="AC50" s="235"/>
    </row>
    <row r="51" spans="1:29" s="2" customFormat="1" ht="6.95" customHeight="1">
      <c r="A51" s="235"/>
      <c r="B51" s="30"/>
      <c r="C51" s="235"/>
      <c r="D51" s="235"/>
      <c r="E51" s="235"/>
      <c r="F51" s="235"/>
      <c r="G51" s="235"/>
      <c r="H51" s="235"/>
      <c r="I51" s="235"/>
      <c r="J51" s="235"/>
      <c r="K51" s="235"/>
      <c r="L51" s="39"/>
      <c r="M51" s="188"/>
      <c r="N51" s="188"/>
      <c r="O51" s="188"/>
      <c r="P51" s="188"/>
      <c r="Q51" s="188"/>
      <c r="R51" s="188"/>
      <c r="S51" s="235"/>
      <c r="T51" s="235"/>
      <c r="U51" s="235"/>
      <c r="V51" s="235"/>
      <c r="W51" s="188"/>
      <c r="X51" s="188"/>
      <c r="Y51" s="188"/>
      <c r="Z51" s="188"/>
      <c r="AA51" s="188"/>
      <c r="AB51" s="235"/>
      <c r="AC51" s="235"/>
    </row>
    <row r="52" spans="1:29" s="2" customFormat="1" ht="15.2" customHeight="1">
      <c r="A52" s="235"/>
      <c r="B52" s="30"/>
      <c r="C52" s="236" t="s">
        <v>20</v>
      </c>
      <c r="D52" s="235"/>
      <c r="E52" s="235"/>
      <c r="F52" s="233" t="str">
        <f>E15</f>
        <v xml:space="preserve"> </v>
      </c>
      <c r="G52" s="235"/>
      <c r="H52" s="235"/>
      <c r="I52" s="236" t="s">
        <v>24</v>
      </c>
      <c r="J52" s="234" t="str">
        <f>E21</f>
        <v>Ing. Arch. Jan Ságl</v>
      </c>
      <c r="K52" s="235"/>
      <c r="L52" s="39"/>
      <c r="M52" s="188"/>
      <c r="N52" s="188"/>
      <c r="O52" s="188"/>
      <c r="P52" s="188"/>
      <c r="Q52" s="188"/>
      <c r="R52" s="188"/>
      <c r="S52" s="235"/>
      <c r="T52" s="235"/>
      <c r="U52" s="235"/>
      <c r="V52" s="235"/>
      <c r="W52" s="188"/>
      <c r="X52" s="188"/>
      <c r="Y52" s="188"/>
      <c r="Z52" s="188"/>
      <c r="AA52" s="188"/>
      <c r="AB52" s="235"/>
      <c r="AC52" s="235"/>
    </row>
    <row r="53" spans="1:29" s="2" customFormat="1" ht="15.2" customHeight="1">
      <c r="A53" s="235"/>
      <c r="B53" s="30"/>
      <c r="C53" s="236" t="s">
        <v>23</v>
      </c>
      <c r="D53" s="235"/>
      <c r="E53" s="235"/>
      <c r="F53" s="233" t="str">
        <f>IF(E18="","",E18)</f>
        <v xml:space="preserve"> </v>
      </c>
      <c r="G53" s="235"/>
      <c r="H53" s="235"/>
      <c r="I53" s="236" t="s">
        <v>27</v>
      </c>
      <c r="J53" s="234" t="str">
        <f>E24</f>
        <v xml:space="preserve"> </v>
      </c>
      <c r="K53" s="235"/>
      <c r="L53" s="39"/>
      <c r="M53" s="188"/>
      <c r="N53" s="188"/>
      <c r="O53" s="188"/>
      <c r="P53" s="188"/>
      <c r="Q53" s="188"/>
      <c r="R53" s="188"/>
      <c r="S53" s="235"/>
      <c r="T53" s="235"/>
      <c r="U53" s="235"/>
      <c r="V53" s="235"/>
      <c r="W53" s="188"/>
      <c r="X53" s="188"/>
      <c r="Y53" s="188"/>
      <c r="Z53" s="188"/>
      <c r="AA53" s="188"/>
      <c r="AB53" s="235"/>
      <c r="AC53" s="235"/>
    </row>
    <row r="54" spans="1:29" s="2" customFormat="1" ht="10.35" customHeight="1">
      <c r="A54" s="235"/>
      <c r="B54" s="30"/>
      <c r="C54" s="235"/>
      <c r="D54" s="235"/>
      <c r="E54" s="235"/>
      <c r="F54" s="235"/>
      <c r="G54" s="235"/>
      <c r="H54" s="235"/>
      <c r="I54" s="235"/>
      <c r="J54" s="235"/>
      <c r="K54" s="235"/>
      <c r="L54" s="39"/>
      <c r="M54" s="188"/>
      <c r="N54" s="188"/>
      <c r="O54" s="188"/>
      <c r="P54" s="188"/>
      <c r="Q54" s="188"/>
      <c r="R54" s="188"/>
      <c r="S54" s="235"/>
      <c r="T54" s="235"/>
      <c r="U54" s="235"/>
      <c r="V54" s="235"/>
      <c r="W54" s="188"/>
      <c r="X54" s="188"/>
      <c r="Y54" s="188"/>
      <c r="Z54" s="188"/>
      <c r="AA54" s="188"/>
      <c r="AB54" s="235"/>
      <c r="AC54" s="235"/>
    </row>
    <row r="55" spans="1:29" s="11" customFormat="1" ht="29.25" customHeight="1">
      <c r="A55" s="118"/>
      <c r="B55" s="119"/>
      <c r="C55" s="120" t="s">
        <v>92</v>
      </c>
      <c r="D55" s="121" t="s">
        <v>55</v>
      </c>
      <c r="E55" s="121" t="s">
        <v>51</v>
      </c>
      <c r="F55" s="121" t="s">
        <v>52</v>
      </c>
      <c r="G55" s="121" t="s">
        <v>93</v>
      </c>
      <c r="H55" s="121" t="s">
        <v>94</v>
      </c>
      <c r="I55" s="121" t="s">
        <v>95</v>
      </c>
      <c r="J55" s="122" t="s">
        <v>88</v>
      </c>
      <c r="K55" s="123" t="s">
        <v>96</v>
      </c>
      <c r="L55" s="124"/>
      <c r="M55" s="59" t="s">
        <v>1</v>
      </c>
      <c r="N55" s="60" t="s">
        <v>34</v>
      </c>
      <c r="O55" s="60" t="s">
        <v>97</v>
      </c>
      <c r="P55" s="60" t="s">
        <v>98</v>
      </c>
      <c r="Q55" s="60" t="s">
        <v>99</v>
      </c>
      <c r="R55" s="60" t="s">
        <v>100</v>
      </c>
      <c r="S55" s="60" t="s">
        <v>101</v>
      </c>
      <c r="T55" s="61" t="s">
        <v>102</v>
      </c>
      <c r="U55" s="118"/>
      <c r="V55" s="118"/>
      <c r="W55" s="60"/>
      <c r="X55" s="60"/>
      <c r="Y55" s="60"/>
      <c r="Z55" s="60"/>
      <c r="AA55" s="60"/>
      <c r="AB55" s="60"/>
      <c r="AC55" s="61"/>
    </row>
    <row r="56" spans="1:29" s="2" customFormat="1" ht="22.9" customHeight="1">
      <c r="A56" s="235"/>
      <c r="B56" s="30"/>
      <c r="C56" s="66" t="s">
        <v>103</v>
      </c>
      <c r="D56" s="235"/>
      <c r="E56" s="235"/>
      <c r="F56" s="235"/>
      <c r="G56" s="235"/>
      <c r="H56" s="235"/>
      <c r="I56" s="235"/>
      <c r="J56" s="125">
        <f>J57</f>
        <v>0</v>
      </c>
      <c r="K56" s="235"/>
      <c r="L56" s="30"/>
      <c r="M56" s="62"/>
      <c r="N56" s="53"/>
      <c r="O56" s="63"/>
      <c r="P56" s="126" t="e">
        <f>P57+#REF!</f>
        <v>#REF!</v>
      </c>
      <c r="Q56" s="63"/>
      <c r="R56" s="126" t="e">
        <f>R57+#REF!</f>
        <v>#REF!</v>
      </c>
      <c r="S56" s="63"/>
      <c r="T56" s="127" t="e">
        <f>T57+#REF!</f>
        <v>#REF!</v>
      </c>
      <c r="U56" s="235"/>
      <c r="V56" s="235"/>
      <c r="W56" s="53"/>
      <c r="X56" s="63"/>
      <c r="Y56" s="126"/>
      <c r="Z56" s="63"/>
      <c r="AA56" s="126"/>
      <c r="AB56" s="63"/>
      <c r="AC56" s="127"/>
    </row>
    <row r="57" spans="1:29" s="12" customFormat="1" ht="25.9" customHeight="1">
      <c r="B57" s="129"/>
      <c r="D57" s="130" t="s">
        <v>69</v>
      </c>
      <c r="E57" s="131"/>
      <c r="F57" s="131"/>
      <c r="J57" s="132">
        <f>J58</f>
        <v>0</v>
      </c>
      <c r="L57" s="129"/>
      <c r="M57" s="133"/>
      <c r="N57" s="134"/>
      <c r="O57" s="134"/>
      <c r="P57" s="135" t="e">
        <f>P58+#REF!+#REF!+#REF!+#REF!+#REF!+#REF!+#REF!+#REF!</f>
        <v>#REF!</v>
      </c>
      <c r="Q57" s="134"/>
      <c r="R57" s="135" t="e">
        <f>R58+#REF!+#REF!+#REF!+#REF!+#REF!+#REF!+#REF!+#REF!</f>
        <v>#REF!</v>
      </c>
      <c r="S57" s="134"/>
      <c r="T57" s="136" t="e">
        <f>T58+#REF!+#REF!+#REF!+#REF!+#REF!+#REF!+#REF!+#REF!</f>
        <v>#REF!</v>
      </c>
      <c r="W57" s="134"/>
      <c r="X57" s="134"/>
      <c r="Y57" s="135"/>
      <c r="Z57" s="134"/>
      <c r="AA57" s="135"/>
      <c r="AB57" s="134"/>
      <c r="AC57" s="136"/>
    </row>
    <row r="58" spans="1:29" s="12" customFormat="1" ht="22.9" customHeight="1">
      <c r="B58" s="129"/>
      <c r="D58" s="130" t="s">
        <v>69</v>
      </c>
      <c r="E58" s="139" t="s">
        <v>77</v>
      </c>
      <c r="F58" s="139"/>
      <c r="J58" s="140">
        <f>SUM(J59:J68)+J72+J74+J71+J78+J79+J76</f>
        <v>0</v>
      </c>
      <c r="L58" s="181"/>
      <c r="M58" s="133"/>
      <c r="N58" s="134"/>
      <c r="O58" s="134"/>
      <c r="P58" s="135">
        <f>SUM(P59:P59)</f>
        <v>0</v>
      </c>
      <c r="Q58" s="134"/>
      <c r="R58" s="135">
        <f>SUM(R59:R59)</f>
        <v>0</v>
      </c>
      <c r="S58" s="134"/>
      <c r="T58" s="136">
        <f>SUM(T59:T59)</f>
        <v>0</v>
      </c>
      <c r="W58" s="134"/>
      <c r="X58" s="134"/>
      <c r="Y58" s="135"/>
      <c r="Z58" s="134"/>
      <c r="AA58" s="135"/>
      <c r="AB58" s="134"/>
      <c r="AC58" s="136"/>
    </row>
    <row r="59" spans="1:29" s="2" customFormat="1" ht="59.25" customHeight="1">
      <c r="A59" s="235"/>
      <c r="B59" s="190"/>
      <c r="C59" s="182"/>
      <c r="D59" s="182"/>
      <c r="E59" s="183"/>
      <c r="F59" s="260" t="s">
        <v>230</v>
      </c>
      <c r="G59" s="185" t="s">
        <v>169</v>
      </c>
      <c r="H59" s="197">
        <f>82+2*4+9</f>
        <v>99</v>
      </c>
      <c r="I59" s="223">
        <v>0</v>
      </c>
      <c r="J59" s="187">
        <f>ROUND(I59*H59,2)</f>
        <v>0</v>
      </c>
      <c r="K59" s="261"/>
      <c r="L59" s="55"/>
      <c r="M59" s="262"/>
      <c r="N59" s="150"/>
      <c r="O59" s="191"/>
      <c r="P59" s="191"/>
      <c r="Q59" s="191"/>
      <c r="R59" s="191"/>
      <c r="S59" s="191"/>
      <c r="T59" s="191"/>
      <c r="U59" s="55"/>
      <c r="V59" s="263"/>
      <c r="W59" s="223"/>
      <c r="X59" s="191"/>
      <c r="Y59" s="191"/>
      <c r="Z59" s="191"/>
      <c r="AA59" s="191"/>
      <c r="AB59" s="191"/>
      <c r="AC59" s="192"/>
    </row>
    <row r="60" spans="1:29" s="2" customFormat="1" ht="30" customHeight="1">
      <c r="A60" s="235"/>
      <c r="B60" s="190"/>
      <c r="C60" s="182"/>
      <c r="D60" s="182"/>
      <c r="E60" s="183"/>
      <c r="F60" s="214" t="s">
        <v>213</v>
      </c>
      <c r="G60" s="185"/>
      <c r="H60" s="197"/>
      <c r="I60" s="187"/>
      <c r="J60" s="187"/>
      <c r="K60" s="180"/>
      <c r="L60" s="55"/>
      <c r="M60" s="262"/>
      <c r="N60" s="150"/>
      <c r="O60" s="191"/>
      <c r="P60" s="191"/>
      <c r="Q60" s="191"/>
      <c r="R60" s="191"/>
      <c r="S60" s="191"/>
      <c r="T60" s="191"/>
      <c r="U60" s="55"/>
      <c r="V60" s="263"/>
      <c r="W60" s="188"/>
      <c r="X60" s="235"/>
      <c r="Y60" s="235"/>
      <c r="Z60" s="235"/>
      <c r="AA60" s="235"/>
      <c r="AB60" s="235"/>
      <c r="AC60" s="235"/>
    </row>
    <row r="61" spans="1:29" ht="30.75" customHeight="1">
      <c r="A61" s="235"/>
      <c r="B61" s="44"/>
      <c r="C61" s="182"/>
      <c r="D61" s="182"/>
      <c r="E61" s="183"/>
      <c r="F61" s="214" t="s">
        <v>214</v>
      </c>
      <c r="G61" s="185"/>
      <c r="H61" s="197"/>
      <c r="I61" s="187"/>
      <c r="J61" s="187"/>
      <c r="K61" s="45"/>
      <c r="L61" s="55"/>
      <c r="M61" s="55"/>
      <c r="N61" s="264"/>
      <c r="O61" s="55"/>
      <c r="P61" s="55"/>
      <c r="Q61" s="55"/>
      <c r="R61" s="55"/>
      <c r="S61" s="55"/>
      <c r="T61" s="55"/>
      <c r="U61" s="55"/>
      <c r="V61" s="265"/>
      <c r="W61" s="230"/>
      <c r="X61" s="230"/>
      <c r="Y61" s="230"/>
      <c r="Z61" s="230"/>
      <c r="AA61" s="230"/>
      <c r="AB61" s="230"/>
      <c r="AC61" s="230"/>
    </row>
    <row r="62" spans="1:29" ht="15">
      <c r="A62" s="235"/>
      <c r="B62" s="55"/>
      <c r="C62" s="182"/>
      <c r="D62" s="182"/>
      <c r="E62" s="183"/>
      <c r="F62" s="214" t="s">
        <v>215</v>
      </c>
      <c r="G62" s="185"/>
      <c r="H62" s="197"/>
      <c r="I62" s="187"/>
      <c r="J62" s="187"/>
      <c r="K62" s="55"/>
      <c r="L62" s="55"/>
      <c r="M62" s="55"/>
      <c r="N62" s="264"/>
      <c r="O62" s="55"/>
      <c r="P62" s="55"/>
      <c r="Q62" s="55"/>
      <c r="R62" s="55"/>
      <c r="S62" s="55"/>
      <c r="T62" s="55"/>
      <c r="U62" s="55"/>
      <c r="V62" s="265"/>
      <c r="W62" s="230"/>
      <c r="X62" s="230"/>
      <c r="Y62" s="230"/>
      <c r="Z62" s="230"/>
      <c r="AA62" s="230"/>
      <c r="AB62" s="230"/>
      <c r="AC62" s="230"/>
    </row>
    <row r="63" spans="1:29" ht="61.5" customHeight="1">
      <c r="A63" s="235"/>
      <c r="B63" s="55"/>
      <c r="C63" s="182"/>
      <c r="D63" s="182"/>
      <c r="E63" s="183"/>
      <c r="F63" s="266" t="s">
        <v>216</v>
      </c>
      <c r="G63" s="185"/>
      <c r="H63" s="197"/>
      <c r="I63" s="187"/>
      <c r="J63" s="187"/>
      <c r="K63" s="55"/>
      <c r="L63" s="55"/>
      <c r="M63" s="55"/>
      <c r="N63" s="264"/>
      <c r="O63" s="55"/>
      <c r="P63" s="55"/>
      <c r="Q63" s="55"/>
      <c r="R63" s="55"/>
      <c r="S63" s="55"/>
      <c r="T63" s="55"/>
      <c r="U63" s="55"/>
      <c r="V63" s="265"/>
      <c r="W63" s="230"/>
      <c r="X63" s="230"/>
      <c r="Y63" s="230"/>
      <c r="Z63" s="230"/>
      <c r="AA63" s="230"/>
      <c r="AB63" s="230"/>
      <c r="AC63" s="230"/>
    </row>
    <row r="64" spans="1:29" ht="34.5">
      <c r="A64" s="235"/>
      <c r="B64" s="55"/>
      <c r="C64" s="182"/>
      <c r="D64" s="182"/>
      <c r="E64" s="183"/>
      <c r="F64" s="266" t="s">
        <v>217</v>
      </c>
      <c r="G64" s="185"/>
      <c r="H64" s="197"/>
      <c r="I64" s="187"/>
      <c r="J64" s="187"/>
      <c r="K64" s="55"/>
      <c r="L64" s="55"/>
      <c r="M64" s="55"/>
      <c r="N64" s="264"/>
      <c r="O64" s="55"/>
      <c r="P64" s="55"/>
      <c r="Q64" s="55"/>
      <c r="R64" s="55"/>
      <c r="S64" s="55"/>
      <c r="T64" s="55"/>
      <c r="U64" s="55"/>
      <c r="V64" s="265"/>
      <c r="W64" s="230"/>
      <c r="X64" s="230"/>
      <c r="Y64" s="230"/>
      <c r="Z64" s="230"/>
      <c r="AA64" s="230"/>
      <c r="AB64" s="230"/>
      <c r="AC64" s="230"/>
    </row>
    <row r="65" spans="1:29" ht="15">
      <c r="A65" s="235"/>
      <c r="B65" s="55"/>
      <c r="C65" s="182"/>
      <c r="D65" s="182"/>
      <c r="E65" s="267"/>
      <c r="F65" s="268" t="s">
        <v>222</v>
      </c>
      <c r="G65" s="269"/>
      <c r="H65" s="268">
        <v>29</v>
      </c>
      <c r="I65" s="223">
        <v>0</v>
      </c>
      <c r="J65" s="187">
        <f>ROUND(I65*H65,2)</f>
        <v>0</v>
      </c>
      <c r="K65" s="55"/>
      <c r="L65" s="55"/>
      <c r="M65" s="55"/>
      <c r="N65" s="264"/>
      <c r="O65" s="55"/>
      <c r="P65" s="55"/>
      <c r="Q65" s="55"/>
      <c r="R65" s="55"/>
      <c r="S65" s="55"/>
      <c r="T65" s="55"/>
      <c r="U65" s="55"/>
      <c r="V65" s="265"/>
      <c r="W65" s="1"/>
      <c r="X65" s="1"/>
      <c r="Y65" s="1"/>
      <c r="Z65" s="1"/>
      <c r="AA65" s="1"/>
      <c r="AB65" s="1"/>
      <c r="AC65" s="1"/>
    </row>
    <row r="66" spans="1:29" ht="15">
      <c r="A66" s="235"/>
      <c r="B66" s="55"/>
      <c r="C66" s="182"/>
      <c r="D66" s="182"/>
      <c r="E66" s="267"/>
      <c r="F66" s="268" t="s">
        <v>218</v>
      </c>
      <c r="G66" s="269"/>
      <c r="H66" s="268">
        <v>29</v>
      </c>
      <c r="I66" s="223">
        <v>0</v>
      </c>
      <c r="J66" s="187">
        <f>ROUND(I66*H66,2)</f>
        <v>0</v>
      </c>
      <c r="K66" s="55"/>
      <c r="L66" s="55"/>
      <c r="M66" s="55"/>
      <c r="N66" s="264"/>
      <c r="O66" s="55"/>
      <c r="P66" s="55"/>
      <c r="Q66" s="55"/>
      <c r="R66" s="55"/>
      <c r="S66" s="55"/>
      <c r="T66" s="55"/>
      <c r="U66" s="55"/>
      <c r="V66" s="265"/>
      <c r="W66" s="1"/>
      <c r="X66" s="1"/>
      <c r="Y66" s="1"/>
      <c r="Z66" s="1"/>
      <c r="AA66" s="1"/>
      <c r="AB66" s="1"/>
      <c r="AC66" s="1"/>
    </row>
    <row r="67" spans="1:29" ht="15">
      <c r="A67" s="235"/>
      <c r="B67" s="55"/>
      <c r="C67" s="182"/>
      <c r="D67" s="182"/>
      <c r="E67" s="267"/>
      <c r="F67" s="270" t="s">
        <v>219</v>
      </c>
      <c r="G67" s="269"/>
      <c r="H67" s="270">
        <v>17</v>
      </c>
      <c r="I67" s="223">
        <v>0</v>
      </c>
      <c r="J67" s="187">
        <f>ROUND(I67*H67,2)</f>
        <v>0</v>
      </c>
      <c r="K67" s="55"/>
      <c r="L67" s="55"/>
      <c r="M67" s="55"/>
      <c r="N67" s="264"/>
      <c r="O67" s="55"/>
      <c r="P67" s="55"/>
      <c r="Q67" s="55"/>
      <c r="R67" s="55"/>
      <c r="S67" s="55"/>
      <c r="T67" s="55"/>
      <c r="U67" s="55"/>
      <c r="V67" s="265"/>
      <c r="W67" s="1"/>
      <c r="X67" s="1"/>
      <c r="Y67" s="1"/>
      <c r="Z67" s="1"/>
      <c r="AA67" s="1"/>
      <c r="AB67" s="1"/>
      <c r="AC67" s="1"/>
    </row>
    <row r="68" spans="1:29" ht="65.25" customHeight="1">
      <c r="A68" s="230"/>
      <c r="B68" s="230"/>
      <c r="C68" s="182"/>
      <c r="D68" s="182" t="s">
        <v>164</v>
      </c>
      <c r="E68" s="183"/>
      <c r="F68" s="227" t="s">
        <v>231</v>
      </c>
      <c r="G68" s="185" t="s">
        <v>114</v>
      </c>
      <c r="H68" s="197">
        <v>6500</v>
      </c>
      <c r="I68" s="223">
        <v>0</v>
      </c>
      <c r="J68" s="187">
        <f>ROUND(I68*H68,2)</f>
        <v>0</v>
      </c>
      <c r="K68" s="230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2"/>
      <c r="W68" s="1"/>
      <c r="X68" s="1"/>
      <c r="Y68" s="1"/>
      <c r="Z68" s="1"/>
      <c r="AA68" s="1"/>
      <c r="AB68" s="1"/>
      <c r="AC68" s="1"/>
    </row>
    <row r="69" spans="1:29" ht="36.75" customHeight="1">
      <c r="A69" s="230"/>
      <c r="B69" s="230"/>
      <c r="C69" s="182"/>
      <c r="D69" s="182"/>
      <c r="E69" s="183"/>
      <c r="F69" s="266" t="s">
        <v>243</v>
      </c>
      <c r="G69" s="185"/>
      <c r="H69" s="197"/>
      <c r="I69" s="187"/>
      <c r="J69" s="187"/>
      <c r="K69" s="230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2"/>
      <c r="W69" s="1"/>
      <c r="X69" s="1"/>
      <c r="Y69" s="1"/>
      <c r="Z69" s="1"/>
      <c r="AA69" s="1"/>
      <c r="AB69" s="1"/>
      <c r="AC69" s="1"/>
    </row>
    <row r="70" spans="1:29" ht="15">
      <c r="A70" s="230"/>
      <c r="B70" s="230"/>
      <c r="C70" s="182"/>
      <c r="D70" s="182"/>
      <c r="E70" s="183"/>
      <c r="F70" s="266" t="s">
        <v>220</v>
      </c>
      <c r="G70" s="185"/>
      <c r="H70" s="197"/>
      <c r="I70" s="187"/>
      <c r="J70" s="187"/>
      <c r="K70" s="230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2"/>
      <c r="W70" s="1"/>
      <c r="X70" s="1"/>
      <c r="Y70" s="1"/>
      <c r="Z70" s="1"/>
      <c r="AA70" s="1"/>
      <c r="AB70" s="1"/>
      <c r="AC70" s="1"/>
    </row>
    <row r="71" spans="1:29" ht="15">
      <c r="A71" s="230"/>
      <c r="B71" s="230"/>
      <c r="C71" s="182"/>
      <c r="D71" s="182" t="s">
        <v>164</v>
      </c>
      <c r="E71" s="183"/>
      <c r="F71" s="227" t="s">
        <v>221</v>
      </c>
      <c r="G71" s="185" t="s">
        <v>169</v>
      </c>
      <c r="H71" s="197">
        <v>250</v>
      </c>
      <c r="I71" s="223">
        <v>0</v>
      </c>
      <c r="J71" s="187">
        <f>ROUND(I71*H71,2)</f>
        <v>0</v>
      </c>
      <c r="K71" s="230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2"/>
      <c r="W71" s="1"/>
      <c r="X71" s="1"/>
      <c r="Y71" s="1"/>
      <c r="Z71" s="1"/>
      <c r="AA71" s="1"/>
      <c r="AB71" s="1"/>
      <c r="AC71" s="1"/>
    </row>
    <row r="72" spans="1:29" ht="48">
      <c r="A72" s="230"/>
      <c r="B72" s="230"/>
      <c r="C72" s="182">
        <v>2</v>
      </c>
      <c r="D72" s="182" t="s">
        <v>164</v>
      </c>
      <c r="E72" s="183"/>
      <c r="F72" s="227" t="s">
        <v>224</v>
      </c>
      <c r="G72" s="185" t="s">
        <v>114</v>
      </c>
      <c r="H72" s="197">
        <v>2000</v>
      </c>
      <c r="I72" s="223">
        <v>0</v>
      </c>
      <c r="J72" s="187">
        <f>ROUND(I72*H72,2)</f>
        <v>0</v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1"/>
      <c r="X72" s="1"/>
      <c r="Y72" s="1"/>
      <c r="Z72" s="1"/>
      <c r="AA72" s="1"/>
      <c r="AB72" s="1"/>
      <c r="AC72" s="1"/>
    </row>
    <row r="73" spans="1:29" ht="32.25" customHeight="1">
      <c r="A73" s="230"/>
      <c r="B73" s="230"/>
      <c r="C73" s="273"/>
      <c r="D73" s="182"/>
      <c r="E73" s="183"/>
      <c r="F73" s="266" t="s">
        <v>244</v>
      </c>
      <c r="G73" s="185"/>
      <c r="H73" s="197"/>
      <c r="I73" s="187"/>
      <c r="J73" s="187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1"/>
      <c r="X73" s="1"/>
      <c r="Y73" s="1"/>
      <c r="Z73" s="1"/>
      <c r="AA73" s="1"/>
      <c r="AB73" s="1"/>
      <c r="AC73" s="1"/>
    </row>
    <row r="74" spans="1:29" ht="48">
      <c r="A74" s="230"/>
      <c r="B74" s="230"/>
      <c r="C74" s="230"/>
      <c r="D74" s="182" t="s">
        <v>164</v>
      </c>
      <c r="E74" s="183"/>
      <c r="F74" s="227" t="s">
        <v>225</v>
      </c>
      <c r="G74" s="185" t="s">
        <v>114</v>
      </c>
      <c r="H74" s="197">
        <v>2000</v>
      </c>
      <c r="I74" s="223">
        <v>0</v>
      </c>
      <c r="J74" s="187">
        <f>ROUND(I74*H74,2)</f>
        <v>0</v>
      </c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1"/>
      <c r="X74" s="1"/>
      <c r="Y74" s="1"/>
      <c r="Z74" s="1"/>
      <c r="AA74" s="1"/>
      <c r="AB74" s="1"/>
      <c r="AC74" s="1"/>
    </row>
    <row r="75" spans="1:29" ht="22.5">
      <c r="A75" s="230"/>
      <c r="B75" s="230"/>
      <c r="C75" s="230"/>
      <c r="D75" s="182"/>
      <c r="E75" s="183"/>
      <c r="F75" s="266" t="s">
        <v>245</v>
      </c>
      <c r="G75" s="185"/>
      <c r="H75" s="197"/>
      <c r="I75" s="187"/>
      <c r="J75" s="187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1"/>
      <c r="X75" s="1"/>
      <c r="Y75" s="1"/>
      <c r="Z75" s="1"/>
      <c r="AA75" s="1"/>
      <c r="AB75" s="1"/>
      <c r="AC75" s="1"/>
    </row>
    <row r="76" spans="1:29" ht="58.5" customHeight="1">
      <c r="A76" s="230"/>
      <c r="B76" s="230"/>
      <c r="C76" s="230"/>
      <c r="D76" s="182" t="s">
        <v>164</v>
      </c>
      <c r="E76" s="183"/>
      <c r="F76" s="227" t="s">
        <v>226</v>
      </c>
      <c r="G76" s="185" t="s">
        <v>114</v>
      </c>
      <c r="H76" s="197">
        <v>2000</v>
      </c>
      <c r="I76" s="223">
        <v>0</v>
      </c>
      <c r="J76" s="187">
        <f>ROUND(I76*H76,2)</f>
        <v>0</v>
      </c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1"/>
      <c r="X76" s="1"/>
      <c r="Y76" s="1"/>
      <c r="Z76" s="1"/>
      <c r="AA76" s="1"/>
      <c r="AB76" s="1"/>
      <c r="AC76" s="1"/>
    </row>
    <row r="77" spans="1:29" ht="12">
      <c r="A77" s="230"/>
      <c r="B77" s="230"/>
      <c r="C77" s="230"/>
      <c r="D77" s="230"/>
      <c r="E77" s="230"/>
      <c r="F77" s="266" t="s">
        <v>220</v>
      </c>
      <c r="G77" s="215"/>
      <c r="H77" s="216"/>
      <c r="I77" s="217"/>
      <c r="J77" s="217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1"/>
      <c r="X77" s="1"/>
      <c r="Y77" s="1"/>
      <c r="Z77" s="1"/>
      <c r="AA77" s="1"/>
      <c r="AB77" s="1"/>
      <c r="AC77" s="1"/>
    </row>
    <row r="78" spans="1:29" ht="24">
      <c r="A78" s="230"/>
      <c r="B78" s="230"/>
      <c r="C78" s="230"/>
      <c r="D78" s="182" t="s">
        <v>164</v>
      </c>
      <c r="E78" s="183"/>
      <c r="F78" s="227" t="s">
        <v>240</v>
      </c>
      <c r="G78" s="185" t="s">
        <v>143</v>
      </c>
      <c r="H78" s="197">
        <v>2</v>
      </c>
      <c r="I78" s="223">
        <v>0</v>
      </c>
      <c r="J78" s="187">
        <f>ROUND(I78*H78,2)</f>
        <v>0</v>
      </c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1"/>
      <c r="X78" s="1"/>
      <c r="Y78" s="1"/>
      <c r="Z78" s="1"/>
      <c r="AA78" s="1"/>
      <c r="AB78" s="1"/>
      <c r="AC78" s="1"/>
    </row>
    <row r="79" spans="1:29" ht="49.5" customHeight="1">
      <c r="D79" s="182" t="s">
        <v>164</v>
      </c>
      <c r="E79" s="213"/>
      <c r="F79" s="227" t="s">
        <v>229</v>
      </c>
      <c r="G79" s="275" t="s">
        <v>143</v>
      </c>
      <c r="H79" s="197">
        <v>1</v>
      </c>
      <c r="I79" s="223">
        <v>0</v>
      </c>
      <c r="J79" s="187">
        <f>I79*H79</f>
        <v>0</v>
      </c>
    </row>
    <row r="80" spans="1:29" ht="12">
      <c r="D80" s="212"/>
      <c r="E80" s="213"/>
      <c r="F80" s="214"/>
      <c r="G80" s="215"/>
      <c r="H80" s="216"/>
      <c r="I80" s="217"/>
      <c r="J80" s="217"/>
    </row>
    <row r="81" spans="4:10" ht="12">
      <c r="D81" s="212"/>
      <c r="E81" s="213"/>
      <c r="F81" s="214"/>
      <c r="G81" s="215"/>
      <c r="H81" s="216"/>
      <c r="I81" s="217"/>
      <c r="J81" s="217"/>
    </row>
    <row r="82" spans="4:10" ht="12">
      <c r="D82" s="212"/>
      <c r="E82" s="213"/>
      <c r="F82" s="214"/>
      <c r="G82" s="215"/>
      <c r="H82" s="216"/>
      <c r="I82" s="217"/>
      <c r="J82" s="217"/>
    </row>
    <row r="83" spans="4:10" ht="12">
      <c r="D83" s="212"/>
      <c r="E83" s="213"/>
      <c r="F83" s="214"/>
      <c r="G83" s="215"/>
      <c r="H83" s="216"/>
      <c r="I83" s="217"/>
      <c r="J83" s="217"/>
    </row>
    <row r="84" spans="4:10" ht="12">
      <c r="D84" s="212"/>
      <c r="E84" s="213"/>
      <c r="F84" s="214"/>
      <c r="G84" s="215"/>
      <c r="H84" s="216"/>
      <c r="I84" s="217"/>
      <c r="J84" s="217"/>
    </row>
    <row r="85" spans="4:10" ht="12">
      <c r="D85" s="212"/>
      <c r="E85" s="213"/>
      <c r="F85" s="214"/>
      <c r="G85" s="215"/>
      <c r="H85" s="216"/>
      <c r="I85" s="217"/>
      <c r="J85" s="217"/>
    </row>
    <row r="86" spans="4:10" ht="12">
      <c r="D86" s="212"/>
      <c r="E86" s="213"/>
      <c r="F86" s="214"/>
      <c r="G86" s="215"/>
      <c r="H86" s="216"/>
      <c r="I86" s="217"/>
      <c r="J86" s="217"/>
    </row>
    <row r="87" spans="4:10" ht="12">
      <c r="D87" s="212"/>
      <c r="E87" s="213"/>
      <c r="F87" s="214"/>
      <c r="G87" s="215"/>
      <c r="H87" s="216"/>
      <c r="I87" s="217"/>
      <c r="J87" s="217"/>
    </row>
    <row r="88" spans="4:10" ht="12">
      <c r="D88" s="212"/>
      <c r="E88" s="213"/>
      <c r="F88" s="214"/>
      <c r="G88" s="215"/>
      <c r="H88" s="216"/>
      <c r="I88" s="217"/>
      <c r="J88" s="217"/>
    </row>
    <row r="89" spans="4:10" ht="12">
      <c r="D89" s="182"/>
      <c r="E89" s="183"/>
      <c r="F89" s="226"/>
      <c r="G89" s="185"/>
      <c r="H89" s="197"/>
      <c r="I89" s="187"/>
      <c r="J89" s="187"/>
    </row>
    <row r="90" spans="4:10" ht="111.75" customHeight="1">
      <c r="D90" s="182"/>
      <c r="E90" s="183"/>
      <c r="F90" s="225"/>
      <c r="G90" s="185"/>
      <c r="H90" s="197"/>
      <c r="I90" s="187"/>
      <c r="J90" s="187"/>
    </row>
    <row r="91" spans="4:10" ht="12">
      <c r="D91" s="182"/>
      <c r="E91" s="183"/>
      <c r="F91" s="227"/>
      <c r="G91" s="185"/>
      <c r="H91" s="197"/>
      <c r="I91" s="187"/>
      <c r="J91" s="187"/>
    </row>
    <row r="92" spans="4:10" ht="12">
      <c r="F92" s="214"/>
      <c r="G92" s="215"/>
      <c r="H92" s="216"/>
      <c r="I92" s="217"/>
      <c r="J92" s="217"/>
    </row>
    <row r="93" spans="4:10" ht="12">
      <c r="F93" s="214"/>
      <c r="G93" s="215"/>
      <c r="H93" s="216"/>
      <c r="I93" s="217"/>
      <c r="J93" s="217"/>
    </row>
  </sheetData>
  <mergeCells count="8">
    <mergeCell ref="E46:H46"/>
    <mergeCell ref="E48:H48"/>
    <mergeCell ref="W2:AC2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9"/>
  <sheetViews>
    <sheetView showGridLines="0" topLeftCell="A107" workbookViewId="0">
      <selection activeCell="X124" sqref="X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78" t="s">
        <v>5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84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315" t="str">
        <f>'Rekapitulace stavby'!K6</f>
        <v>Rekonstrukce částí objektu budovy Pavilonu H</v>
      </c>
      <c r="F7" s="316"/>
      <c r="G7" s="316"/>
      <c r="H7" s="316"/>
      <c r="L7" s="20"/>
    </row>
    <row r="8" spans="1:46" s="2" customFormat="1" ht="12" customHeight="1">
      <c r="A8" s="29"/>
      <c r="B8" s="30"/>
      <c r="C8" s="29"/>
      <c r="D8" s="26" t="s">
        <v>85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83" t="s">
        <v>144</v>
      </c>
      <c r="F9" s="314"/>
      <c r="G9" s="314"/>
      <c r="H9" s="3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45408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22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23</v>
      </c>
      <c r="E17" s="29"/>
      <c r="F17" s="29"/>
      <c r="G17" s="29"/>
      <c r="H17" s="29"/>
      <c r="I17" s="26" t="s">
        <v>21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06" t="str">
        <f>'Rekapitulace stavby'!E14</f>
        <v xml:space="preserve"> </v>
      </c>
      <c r="F18" s="306"/>
      <c r="G18" s="306"/>
      <c r="H18" s="306"/>
      <c r="I18" s="26" t="s">
        <v>22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24</v>
      </c>
      <c r="E20" s="29"/>
      <c r="F20" s="29"/>
      <c r="G20" s="29"/>
      <c r="H20" s="29"/>
      <c r="I20" s="26" t="s">
        <v>21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25</v>
      </c>
      <c r="F21" s="29"/>
      <c r="G21" s="29"/>
      <c r="H21" s="29"/>
      <c r="I21" s="26" t="s">
        <v>22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27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22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28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308" t="s">
        <v>1</v>
      </c>
      <c r="F27" s="308"/>
      <c r="G27" s="308"/>
      <c r="H27" s="3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30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34</v>
      </c>
      <c r="E33" s="26" t="s">
        <v>35</v>
      </c>
      <c r="F33" s="97">
        <f>ROUND((SUM(BE120:BE128)),  2)</f>
        <v>0</v>
      </c>
      <c r="G33" s="29"/>
      <c r="H33" s="29"/>
      <c r="I33" s="98">
        <v>0.21</v>
      </c>
      <c r="J33" s="97">
        <f>ROUND(((SUM(BE120:BE128))*I33),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36</v>
      </c>
      <c r="F34" s="97">
        <f>ROUND((SUM(BF120:BF128)),  2)</f>
        <v>0</v>
      </c>
      <c r="G34" s="29"/>
      <c r="H34" s="29"/>
      <c r="I34" s="98">
        <v>0.15</v>
      </c>
      <c r="J34" s="97">
        <f>ROUND(((SUM(BF120:BF128))*I34),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37</v>
      </c>
      <c r="F35" s="97">
        <f>ROUND((SUM(BG120:BG128)),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38</v>
      </c>
      <c r="F36" s="97">
        <f>ROUND((SUM(BH120:BH128)),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7">
        <f>ROUND((SUM(BI120:BI128)),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40</v>
      </c>
      <c r="E39" s="57"/>
      <c r="F39" s="57"/>
      <c r="G39" s="101" t="s">
        <v>41</v>
      </c>
      <c r="H39" s="102" t="s">
        <v>42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05" t="s">
        <v>46</v>
      </c>
      <c r="G61" s="42" t="s">
        <v>45</v>
      </c>
      <c r="H61" s="32"/>
      <c r="I61" s="32"/>
      <c r="J61" s="106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05" t="s">
        <v>46</v>
      </c>
      <c r="G76" s="42" t="s">
        <v>45</v>
      </c>
      <c r="H76" s="32"/>
      <c r="I76" s="32"/>
      <c r="J76" s="106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315" t="str">
        <f>E7</f>
        <v>Rekonstrukce částí objektu budovy Pavilonu H</v>
      </c>
      <c r="F85" s="316"/>
      <c r="G85" s="316"/>
      <c r="H85" s="3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83" t="str">
        <f>E9</f>
        <v>SO 03 - Vedlejší a ostatní náklady</v>
      </c>
      <c r="F87" s="314"/>
      <c r="G87" s="314"/>
      <c r="H87" s="3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2">
        <f>IF(J12="","",J12)</f>
        <v>45408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24</v>
      </c>
      <c r="J91" s="27" t="str">
        <f>E21</f>
        <v>Ing. Arch. Jan Ságl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23</v>
      </c>
      <c r="D92" s="29"/>
      <c r="E92" s="29"/>
      <c r="F92" s="24" t="str">
        <f>IF(E18="","",E18)</f>
        <v xml:space="preserve"> </v>
      </c>
      <c r="G92" s="29"/>
      <c r="H92" s="29"/>
      <c r="I92" s="26" t="s">
        <v>27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87</v>
      </c>
      <c r="D94" s="99"/>
      <c r="E94" s="99"/>
      <c r="F94" s="99"/>
      <c r="G94" s="99"/>
      <c r="H94" s="99"/>
      <c r="I94" s="99"/>
      <c r="J94" s="108" t="s">
        <v>88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89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90</v>
      </c>
    </row>
    <row r="97" spans="1:31" s="9" customFormat="1" ht="24.95" customHeight="1">
      <c r="B97" s="110"/>
      <c r="D97" s="111" t="s">
        <v>145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146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147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1:31" s="10" customFormat="1" ht="19.899999999999999" customHeight="1">
      <c r="B100" s="114"/>
      <c r="D100" s="115" t="s">
        <v>148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91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315" t="str">
        <f>E7</f>
        <v>Rekonstrukce částí objektu budovy Pavilonu H</v>
      </c>
      <c r="F110" s="316"/>
      <c r="G110" s="316"/>
      <c r="H110" s="31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85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83" t="str">
        <f>E9</f>
        <v>SO 03 - Vedlejší a ostatní náklady</v>
      </c>
      <c r="F112" s="314"/>
      <c r="G112" s="314"/>
      <c r="H112" s="314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17</v>
      </c>
      <c r="D114" s="29"/>
      <c r="E114" s="29"/>
      <c r="F114" s="24" t="str">
        <f>F12</f>
        <v xml:space="preserve"> </v>
      </c>
      <c r="G114" s="29"/>
      <c r="H114" s="29"/>
      <c r="I114" s="26" t="s">
        <v>19</v>
      </c>
      <c r="J114" s="52">
        <f>IF(J12="","",J12)</f>
        <v>45408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20</v>
      </c>
      <c r="D116" s="29"/>
      <c r="E116" s="29"/>
      <c r="F116" s="24" t="str">
        <f>E15</f>
        <v xml:space="preserve"> </v>
      </c>
      <c r="G116" s="29"/>
      <c r="H116" s="29"/>
      <c r="I116" s="26" t="s">
        <v>24</v>
      </c>
      <c r="J116" s="27" t="str">
        <f>E21</f>
        <v>Ing. Arch. Jan Ságl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23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27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8"/>
      <c r="B119" s="119"/>
      <c r="C119" s="120" t="s">
        <v>92</v>
      </c>
      <c r="D119" s="121" t="s">
        <v>55</v>
      </c>
      <c r="E119" s="121" t="s">
        <v>51</v>
      </c>
      <c r="F119" s="121" t="s">
        <v>52</v>
      </c>
      <c r="G119" s="121" t="s">
        <v>93</v>
      </c>
      <c r="H119" s="121" t="s">
        <v>94</v>
      </c>
      <c r="I119" s="121" t="s">
        <v>95</v>
      </c>
      <c r="J119" s="122" t="s">
        <v>88</v>
      </c>
      <c r="K119" s="123" t="s">
        <v>96</v>
      </c>
      <c r="L119" s="124"/>
      <c r="M119" s="59" t="s">
        <v>1</v>
      </c>
      <c r="N119" s="60" t="s">
        <v>34</v>
      </c>
      <c r="O119" s="60" t="s">
        <v>97</v>
      </c>
      <c r="P119" s="60" t="s">
        <v>98</v>
      </c>
      <c r="Q119" s="60" t="s">
        <v>99</v>
      </c>
      <c r="R119" s="60" t="s">
        <v>100</v>
      </c>
      <c r="S119" s="60" t="s">
        <v>101</v>
      </c>
      <c r="T119" s="61" t="s">
        <v>102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9"/>
      <c r="B120" s="30"/>
      <c r="C120" s="66" t="s">
        <v>103</v>
      </c>
      <c r="D120" s="29"/>
      <c r="E120" s="29"/>
      <c r="F120" s="29"/>
      <c r="G120" s="29"/>
      <c r="H120" s="29"/>
      <c r="I120" s="29"/>
      <c r="J120" s="125">
        <f>J121</f>
        <v>0</v>
      </c>
      <c r="K120" s="29"/>
      <c r="L120" s="30"/>
      <c r="M120" s="62"/>
      <c r="N120" s="53"/>
      <c r="O120" s="63"/>
      <c r="P120" s="126" t="e">
        <f>P121</f>
        <v>#REF!</v>
      </c>
      <c r="Q120" s="63"/>
      <c r="R120" s="126" t="e">
        <f>R121</f>
        <v>#REF!</v>
      </c>
      <c r="S120" s="63"/>
      <c r="T120" s="127" t="e">
        <f>T121</f>
        <v>#REF!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69</v>
      </c>
      <c r="AU120" s="17" t="s">
        <v>90</v>
      </c>
      <c r="BK120" s="128" t="e">
        <f>BK121</f>
        <v>#REF!</v>
      </c>
    </row>
    <row r="121" spans="1:65" s="12" customFormat="1" ht="25.9" customHeight="1">
      <c r="B121" s="129"/>
      <c r="D121" s="130" t="s">
        <v>69</v>
      </c>
      <c r="E121" s="131" t="s">
        <v>149</v>
      </c>
      <c r="F121" s="131" t="s">
        <v>150</v>
      </c>
      <c r="J121" s="132">
        <f>J122+J124+J127</f>
        <v>0</v>
      </c>
      <c r="L121" s="129"/>
      <c r="M121" s="133"/>
      <c r="N121" s="134"/>
      <c r="O121" s="134"/>
      <c r="P121" s="135" t="e">
        <f>P122+P124+P127+#REF!</f>
        <v>#REF!</v>
      </c>
      <c r="Q121" s="134"/>
      <c r="R121" s="135" t="e">
        <f>R122+R124+R127+#REF!</f>
        <v>#REF!</v>
      </c>
      <c r="S121" s="134"/>
      <c r="T121" s="136" t="e">
        <f>T122+T124+T127+#REF!</f>
        <v>#REF!</v>
      </c>
      <c r="X121" s="223"/>
      <c r="AR121" s="130" t="s">
        <v>113</v>
      </c>
      <c r="AT121" s="137" t="s">
        <v>69</v>
      </c>
      <c r="AU121" s="137" t="s">
        <v>70</v>
      </c>
      <c r="AY121" s="130" t="s">
        <v>106</v>
      </c>
      <c r="BK121" s="138" t="e">
        <f>BK122+BK124+BK127+#REF!</f>
        <v>#REF!</v>
      </c>
    </row>
    <row r="122" spans="1:65" s="12" customFormat="1" ht="22.9" customHeight="1">
      <c r="B122" s="129"/>
      <c r="D122" s="130" t="s">
        <v>69</v>
      </c>
      <c r="E122" s="139" t="s">
        <v>151</v>
      </c>
      <c r="F122" s="139" t="s">
        <v>152</v>
      </c>
      <c r="J122" s="140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113</v>
      </c>
      <c r="AT122" s="137" t="s">
        <v>69</v>
      </c>
      <c r="AU122" s="137" t="s">
        <v>77</v>
      </c>
      <c r="AY122" s="130" t="s">
        <v>106</v>
      </c>
      <c r="BK122" s="138">
        <f>BK123</f>
        <v>0</v>
      </c>
    </row>
    <row r="123" spans="1:65" s="2" customFormat="1" ht="16.5" customHeight="1">
      <c r="A123" s="29"/>
      <c r="B123" s="141"/>
      <c r="C123" s="142" t="s">
        <v>77</v>
      </c>
      <c r="D123" s="142" t="s">
        <v>107</v>
      </c>
      <c r="E123" s="143" t="s">
        <v>153</v>
      </c>
      <c r="F123" s="227" t="s">
        <v>241</v>
      </c>
      <c r="G123" s="145" t="s">
        <v>132</v>
      </c>
      <c r="H123" s="146">
        <v>1</v>
      </c>
      <c r="I123" s="223">
        <v>0</v>
      </c>
      <c r="J123" s="147">
        <f>I123</f>
        <v>0</v>
      </c>
      <c r="K123" s="148"/>
      <c r="L123" s="30"/>
      <c r="M123" s="149" t="s">
        <v>1</v>
      </c>
      <c r="N123" s="150" t="s">
        <v>35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154</v>
      </c>
      <c r="AT123" s="153" t="s">
        <v>107</v>
      </c>
      <c r="AU123" s="153" t="s">
        <v>79</v>
      </c>
      <c r="AY123" s="17" t="s">
        <v>106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7" t="s">
        <v>77</v>
      </c>
      <c r="BK123" s="154">
        <f>ROUND(I123*H123,2)</f>
        <v>0</v>
      </c>
      <c r="BL123" s="17" t="s">
        <v>154</v>
      </c>
      <c r="BM123" s="153" t="s">
        <v>155</v>
      </c>
    </row>
    <row r="124" spans="1:65" s="12" customFormat="1" ht="22.9" customHeight="1">
      <c r="B124" s="129"/>
      <c r="D124" s="130" t="s">
        <v>69</v>
      </c>
      <c r="E124" s="139" t="s">
        <v>156</v>
      </c>
      <c r="F124" s="139" t="s">
        <v>157</v>
      </c>
      <c r="J124" s="140">
        <f>J125+J126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113</v>
      </c>
      <c r="AT124" s="137" t="s">
        <v>69</v>
      </c>
      <c r="AU124" s="137" t="s">
        <v>77</v>
      </c>
      <c r="AY124" s="130" t="s">
        <v>106</v>
      </c>
      <c r="BK124" s="138">
        <f>BK125</f>
        <v>0</v>
      </c>
    </row>
    <row r="125" spans="1:65" s="2" customFormat="1" ht="16.5" customHeight="1">
      <c r="A125" s="29"/>
      <c r="B125" s="141"/>
      <c r="C125" s="142" t="s">
        <v>79</v>
      </c>
      <c r="D125" s="142" t="s">
        <v>107</v>
      </c>
      <c r="E125" s="143" t="s">
        <v>158</v>
      </c>
      <c r="F125" s="144" t="s">
        <v>157</v>
      </c>
      <c r="G125" s="145" t="s">
        <v>132</v>
      </c>
      <c r="H125" s="146">
        <v>1</v>
      </c>
      <c r="I125" s="223">
        <v>0</v>
      </c>
      <c r="J125" s="147">
        <f>I125</f>
        <v>0</v>
      </c>
      <c r="K125" s="148"/>
      <c r="L125" s="30"/>
      <c r="M125" s="149" t="s">
        <v>1</v>
      </c>
      <c r="N125" s="150" t="s">
        <v>35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154</v>
      </c>
      <c r="AT125" s="153" t="s">
        <v>107</v>
      </c>
      <c r="AU125" s="153" t="s">
        <v>79</v>
      </c>
      <c r="AY125" s="17" t="s">
        <v>106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7" t="s">
        <v>77</v>
      </c>
      <c r="BK125" s="154">
        <f>ROUND(I125*H125,2)</f>
        <v>0</v>
      </c>
      <c r="BL125" s="17" t="s">
        <v>154</v>
      </c>
      <c r="BM125" s="153" t="s">
        <v>159</v>
      </c>
    </row>
    <row r="126" spans="1:65" s="188" customFormat="1" ht="16.5" customHeight="1">
      <c r="A126" s="198"/>
      <c r="B126" s="190"/>
      <c r="C126" s="182" t="s">
        <v>79</v>
      </c>
      <c r="D126" s="182" t="s">
        <v>107</v>
      </c>
      <c r="E126" s="183" t="s">
        <v>158</v>
      </c>
      <c r="F126" s="184" t="s">
        <v>175</v>
      </c>
      <c r="G126" s="185" t="s">
        <v>132</v>
      </c>
      <c r="H126" s="186">
        <v>1</v>
      </c>
      <c r="I126" s="223">
        <v>0</v>
      </c>
      <c r="J126" s="187">
        <f>I126</f>
        <v>0</v>
      </c>
      <c r="K126" s="180"/>
      <c r="L126" s="30"/>
      <c r="M126" s="149"/>
      <c r="N126" s="150"/>
      <c r="O126" s="191"/>
      <c r="P126" s="191"/>
      <c r="Q126" s="191"/>
      <c r="R126" s="191"/>
      <c r="S126" s="191"/>
      <c r="T126" s="192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R126" s="193"/>
      <c r="AT126" s="193"/>
      <c r="AU126" s="193"/>
      <c r="AY126" s="189"/>
      <c r="BE126" s="194"/>
      <c r="BF126" s="194"/>
      <c r="BG126" s="194"/>
      <c r="BH126" s="194"/>
      <c r="BI126" s="194"/>
      <c r="BJ126" s="189"/>
      <c r="BK126" s="194"/>
      <c r="BL126" s="189"/>
      <c r="BM126" s="193"/>
    </row>
    <row r="127" spans="1:65" s="12" customFormat="1" ht="22.9" customHeight="1">
      <c r="B127" s="129"/>
      <c r="D127" s="130" t="s">
        <v>69</v>
      </c>
      <c r="E127" s="139" t="s">
        <v>160</v>
      </c>
      <c r="F127" s="139" t="s">
        <v>161</v>
      </c>
      <c r="J127" s="140">
        <f>SUM(J128:J128)</f>
        <v>0</v>
      </c>
      <c r="L127" s="129"/>
      <c r="M127" s="133"/>
      <c r="N127" s="134"/>
      <c r="O127" s="134"/>
      <c r="P127" s="135">
        <f>SUM(P128:P128)</f>
        <v>0</v>
      </c>
      <c r="Q127" s="134"/>
      <c r="R127" s="135">
        <f>SUM(R128:R128)</f>
        <v>0</v>
      </c>
      <c r="S127" s="134"/>
      <c r="T127" s="136">
        <f>SUM(T128:T128)</f>
        <v>0</v>
      </c>
      <c r="AR127" s="130" t="s">
        <v>113</v>
      </c>
      <c r="AT127" s="137" t="s">
        <v>69</v>
      </c>
      <c r="AU127" s="137" t="s">
        <v>77</v>
      </c>
      <c r="AY127" s="130" t="s">
        <v>106</v>
      </c>
      <c r="BK127" s="138">
        <f>SUM(BK128:BK128)</f>
        <v>0</v>
      </c>
    </row>
    <row r="128" spans="1:65" s="2" customFormat="1" ht="16.5" customHeight="1">
      <c r="A128" s="29"/>
      <c r="B128" s="141"/>
      <c r="C128" s="142" t="s">
        <v>109</v>
      </c>
      <c r="D128" s="142" t="s">
        <v>107</v>
      </c>
      <c r="E128" s="143" t="s">
        <v>162</v>
      </c>
      <c r="F128" s="144" t="s">
        <v>165</v>
      </c>
      <c r="G128" s="145" t="s">
        <v>132</v>
      </c>
      <c r="H128" s="146">
        <v>1</v>
      </c>
      <c r="I128" s="223">
        <v>0</v>
      </c>
      <c r="J128" s="147">
        <f>ROUND(I128*H128,2)</f>
        <v>0</v>
      </c>
      <c r="K128" s="148"/>
      <c r="L128" s="30"/>
      <c r="M128" s="149" t="s">
        <v>1</v>
      </c>
      <c r="N128" s="150" t="s">
        <v>35</v>
      </c>
      <c r="O128" s="151">
        <v>0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154</v>
      </c>
      <c r="AT128" s="153" t="s">
        <v>107</v>
      </c>
      <c r="AU128" s="153" t="s">
        <v>79</v>
      </c>
      <c r="AY128" s="17" t="s">
        <v>106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7" t="s">
        <v>77</v>
      </c>
      <c r="BK128" s="154">
        <f>ROUND(I128*H128,2)</f>
        <v>0</v>
      </c>
      <c r="BL128" s="17" t="s">
        <v>154</v>
      </c>
      <c r="BM128" s="153" t="s">
        <v>163</v>
      </c>
    </row>
    <row r="129" spans="1:31" s="2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0"/>
      <c r="M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</sheetData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_stavební část</vt:lpstr>
      <vt:lpstr>SO 02 - EL</vt:lpstr>
      <vt:lpstr>Vedlejší a ostatn...</vt:lpstr>
      <vt:lpstr>'Rekapitulace stavby'!Názvy_tisku</vt:lpstr>
      <vt:lpstr>'SO 01 _stavební část'!Názvy_tisku</vt:lpstr>
      <vt:lpstr>'SO 02 - EL'!Názvy_tisku</vt:lpstr>
      <vt:lpstr>'Vedlejší a ostatn...'!Názvy_tisku</vt:lpstr>
      <vt:lpstr>'Rekapitulace stavby'!Oblast_tisku</vt:lpstr>
      <vt:lpstr>'SO 01 _stavební část'!Oblast_tisku</vt:lpstr>
      <vt:lpstr>'Vedlejší a ostatn...'!Oblast_tisku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Ságl</dc:creator>
  <cp:lastModifiedBy>sagl@ksarchitekti.cz</cp:lastModifiedBy>
  <cp:lastPrinted>2023-04-28T13:57:27Z</cp:lastPrinted>
  <dcterms:created xsi:type="dcterms:W3CDTF">2023-04-26T11:22:16Z</dcterms:created>
  <dcterms:modified xsi:type="dcterms:W3CDTF">2024-05-02T13:06:30Z</dcterms:modified>
</cp:coreProperties>
</file>