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Rekapitulace stavby" sheetId="1" r:id="rId1"/>
    <sheet name="20240226iPV - Oplocení u ..." sheetId="2" r:id="rId2"/>
  </sheets>
  <definedNames>
    <definedName name="_xlnm._FilterDatabase" localSheetId="1" hidden="1">'20240226iPV - Oplocení u ...'!$C$120:$K$182</definedName>
    <definedName name="_xlnm.Print_Area" localSheetId="1">'20240226iPV - Oplocení u ...'!$C$4:$J$76,'20240226iPV - Oplocení u ...'!$C$82:$J$104,'20240226iPV - Oplocení u ...'!$C$110:$J$182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'20240226iPV - Oplocení u ...'!$120:$120</definedName>
  </definedNames>
  <calcPr calcId="191029"/>
  <extLst/>
</workbook>
</file>

<file path=xl/sharedStrings.xml><?xml version="1.0" encoding="utf-8"?>
<sst xmlns="http://schemas.openxmlformats.org/spreadsheetml/2006/main" count="919" uniqueCount="260">
  <si>
    <t>Export Komplet</t>
  </si>
  <si>
    <t/>
  </si>
  <si>
    <t>2.0</t>
  </si>
  <si>
    <t>False</t>
  </si>
  <si>
    <t>{6422a04f-0034-4eb6-b8e3-40be3eabe9d7}</t>
  </si>
  <si>
    <t>&gt;&gt;  skryté sloupce  &lt;&lt;</t>
  </si>
  <si>
    <t>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</si>
  <si>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</si>
  <si>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</si>
  <si>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</si>
  <si>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</si>
  <si>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</si>
  <si>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</si>
  <si>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</si>
  <si>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20240226iPV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</si>
  <si>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</si>
  <si>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</si>
  <si>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Oplocení u hřiště AFK Nymburk Kovanická</t>
  </si>
  <si>
    <t>KSO:</t>
  </si>
  <si>
    <t>CC-CZ:</t>
  </si>
  <si>
    <t>Místo:</t>
  </si>
  <si>
    <t>Nymburk</t>
  </si>
  <si>
    <t>Datum:</t>
  </si>
  <si>
    <t>25. 2. 2024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</si>
  <si>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</si>
  <si>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</si>
  <si>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</si>
  <si>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</si>
  <si>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</si>
  <si>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</si>
  <si>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</si>
  <si>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</si>
  <si>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0,01</t>
  </si>
  <si>
    <t>Zpracovatel:</t>
  </si>
  <si>
    <t>ing. Petr Vild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</si>
  <si>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</si>
  <si>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</si>
  <si>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</si>
  <si>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</si>
  <si>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</si>
  <si>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</si>
  <si>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</si>
  <si>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</si>
  <si>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</si>
  <si>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</si>
  <si>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</si>
  <si>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</si>
  <si>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</si>
  <si>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</si>
  <si>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</si>
  <si>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</si>
  <si>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</si>
  <si>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</si>
  <si>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</si>
  <si>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</si>
  <si>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</si>
  <si>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</si>
  <si>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</si>
  <si>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</si>
  <si>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</si>
  <si>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</si>
  <si>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</si>
  <si>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</si>
  <si>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</si>
  <si>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</si>
  <si>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</si>
  <si>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</si>
  <si>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</si>
  <si>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</si>
  <si>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</si>
  <si>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</si>
  <si>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</si>
  <si>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</si>
  <si>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</si>
  <si>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</si>
  <si>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</si>
  <si>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</si>
  <si>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</si>
  <si>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</si>
  <si>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</si>
  <si>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</si>
  <si>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</si>
  <si>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</si>
  <si>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</si>
  <si>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</si>
  <si>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</si>
  <si>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</si>
  <si>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</si>
  <si>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</si>
  <si>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</si>
  <si>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</si>
  <si>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</si>
  <si>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</si>
  <si>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HZS - Hodinové zúčtovací sazby</t>
  </si>
  <si>
    <t>VRN - Vedlejší rozpočtové náklady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</si>
  <si>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</si>
  <si>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</si>
  <si>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</si>
  <si>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</si>
  <si>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</si>
  <si>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</si>
  <si>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</si>
  <si>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</si>
  <si>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</si>
  <si>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</si>
  <si>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</si>
  <si>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</si>
  <si>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</si>
  <si>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</si>
  <si>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</si>
  <si>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</si>
  <si>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</si>
  <si>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</si>
  <si>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</si>
  <si>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</si>
  <si>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</si>
  <si>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</si>
  <si>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</si>
  <si>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</si>
  <si>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4</t>
  </si>
  <si>
    <t>1609593819</t>
  </si>
  <si>
    <t>122111101</t>
  </si>
  <si>
    <t>Odkopávky a prokopávky v hornině třídy těžitelnosti I, skupiny 1 a 2 ručně</t>
  </si>
  <si>
    <t>m3</t>
  </si>
  <si>
    <t>1069161082</t>
  </si>
  <si>
    <t>VV</t>
  </si>
  <si>
    <t>160*0,5*0,15</t>
  </si>
  <si>
    <t>10*0,5*0,15</t>
  </si>
  <si>
    <t>Součet</t>
  </si>
  <si>
    <t>3</t>
  </si>
  <si>
    <t>181411131</t>
  </si>
  <si>
    <t>Založení parkového trávníku výsevem pl do 1000 m2 v rovině a ve svahu do 1:5</t>
  </si>
  <si>
    <t>-1719517784</t>
  </si>
  <si>
    <t>M</t>
  </si>
  <si>
    <t>00572410</t>
  </si>
  <si>
    <t>osivo směs travní parková</t>
  </si>
  <si>
    <t>kg</t>
  </si>
  <si>
    <t>8</t>
  </si>
  <si>
    <t>1667674617</t>
  </si>
  <si>
    <t>360*0,02 "Přepočtené koeficientem množství</t>
  </si>
  <si>
    <t>22,5*0,02</t>
  </si>
  <si>
    <t>5</t>
  </si>
  <si>
    <t>181912111</t>
  </si>
  <si>
    <t>Úprava pláně v hornině třídy těžitelnosti I skupiny 3 bez zhutnění ručně</t>
  </si>
  <si>
    <t>1779749290</t>
  </si>
  <si>
    <t>6</t>
  </si>
  <si>
    <t>271542211</t>
  </si>
  <si>
    <t>Podsyp pod základové konstrukce se zhutněním z netříděné štěrkodrtě</t>
  </si>
  <si>
    <t>1061905078</t>
  </si>
  <si>
    <t>160*0,5*0,1</t>
  </si>
  <si>
    <t>10*0,5*0,1</t>
  </si>
  <si>
    <t>7</t>
  </si>
  <si>
    <t>131111332</t>
  </si>
  <si>
    <t>Vrtání jamek pro plotové sloupky D přes 100 do 200 mm ručně s motorovým vrtákem</t>
  </si>
  <si>
    <t>m</t>
  </si>
  <si>
    <t>-1221644795</t>
  </si>
  <si>
    <t>74*0,75</t>
  </si>
  <si>
    <t>6*0,75</t>
  </si>
  <si>
    <t>13111135R</t>
  </si>
  <si>
    <t>Příplatek za vtrání v kamenité nebo kořeny prorostlé půdě se zbytky zákládů</t>
  </si>
  <si>
    <t>-112073038</t>
  </si>
  <si>
    <t>4*0,75</t>
  </si>
  <si>
    <t>9</t>
  </si>
  <si>
    <t>181911101</t>
  </si>
  <si>
    <t>Úprava pláně v hornině třídy těžitelnosti I skupiny 1 až 2 bez zhutnění ručně</t>
  </si>
  <si>
    <t>148872710</t>
  </si>
  <si>
    <t>360</t>
  </si>
  <si>
    <t>22,5</t>
  </si>
  <si>
    <t>Svislé a kompletní konstrukce</t>
  </si>
  <si>
    <t>10</t>
  </si>
  <si>
    <t>338171123</t>
  </si>
  <si>
    <t>Osazování sloupků a vzpěr plotových ocelových v přes 2 do 2,6 m se zabetonováním</t>
  </si>
  <si>
    <t>kus</t>
  </si>
  <si>
    <t>-437887451</t>
  </si>
  <si>
    <t>11</t>
  </si>
  <si>
    <t>5535280</t>
  </si>
  <si>
    <t>sloupek plotový průběžný 60/40/1,5/2600mm vč. čepičky</t>
  </si>
  <si>
    <t>2036560166</t>
  </si>
  <si>
    <t>348101210</t>
  </si>
  <si>
    <t>Osazení vrat nebo vrátek k oplocení na ocelové sloupky pl do 2 m2</t>
  </si>
  <si>
    <t>-548999061</t>
  </si>
  <si>
    <t>13</t>
  </si>
  <si>
    <t>55342334</t>
  </si>
  <si>
    <t>branka plotová jednokřídlá Pz s PVC vrstvou 1000x1730mm</t>
  </si>
  <si>
    <t>99576025</t>
  </si>
  <si>
    <t>14</t>
  </si>
  <si>
    <t>348121221</t>
  </si>
  <si>
    <t>Osazení podhrabových desek dl přes 2 do 3 m na ocelové plotové sloupky</t>
  </si>
  <si>
    <t>-1809585050</t>
  </si>
  <si>
    <t>15</t>
  </si>
  <si>
    <t>59233120</t>
  </si>
  <si>
    <t>deska plotová betonová 2450x50x300mm</t>
  </si>
  <si>
    <t>-748842251</t>
  </si>
  <si>
    <t>68</t>
  </si>
  <si>
    <t>16</t>
  </si>
  <si>
    <t>592331110</t>
  </si>
  <si>
    <t>držák podhrabové desky stabilizační 6,3x25 šestihran</t>
  </si>
  <si>
    <t>-2073243561</t>
  </si>
  <si>
    <t>64*2</t>
  </si>
  <si>
    <t>4*2</t>
  </si>
  <si>
    <t>17</t>
  </si>
  <si>
    <t>348171146</t>
  </si>
  <si>
    <t>Montáž panelového svařovaného oplocení v přes 1,5 do 2,0 m</t>
  </si>
  <si>
    <t>90412361</t>
  </si>
  <si>
    <t>18</t>
  </si>
  <si>
    <t>55342428</t>
  </si>
  <si>
    <t>plotový panel svařovaný v 1,5-2,0m š do 2,5m průměru drátu 4mm oka 55x100mm s horizontálním prolisem povrchová úprava PZ komaxit</t>
  </si>
  <si>
    <t>1990167523</t>
  </si>
  <si>
    <t>19</t>
  </si>
  <si>
    <t>55342430</t>
  </si>
  <si>
    <t>příchytka plotového panelu 60x40 mm</t>
  </si>
  <si>
    <t>1681045149</t>
  </si>
  <si>
    <t>64*6</t>
  </si>
  <si>
    <t>4*6</t>
  </si>
  <si>
    <t>998</t>
  </si>
  <si>
    <t>Přesun hmot</t>
  </si>
  <si>
    <t>20</t>
  </si>
  <si>
    <t>998232110</t>
  </si>
  <si>
    <t>Přesun hmot pro oplocení v do 3 m</t>
  </si>
  <si>
    <t>t</t>
  </si>
  <si>
    <t>595521072</t>
  </si>
  <si>
    <t>HZS</t>
  </si>
  <si>
    <t>Hodinové zúčtovací sazby</t>
  </si>
  <si>
    <t>HZS1211</t>
  </si>
  <si>
    <t>Hodinová zúčtovací sazba kopáč nekvalifikovaný po schválení TDS</t>
  </si>
  <si>
    <t>hod</t>
  </si>
  <si>
    <t>512</t>
  </si>
  <si>
    <t>-2072599677</t>
  </si>
  <si>
    <t>22</t>
  </si>
  <si>
    <t>HZS1291</t>
  </si>
  <si>
    <t>Hodinová zúčtovací sazba pomocný stavební dělník po schválení TDS</t>
  </si>
  <si>
    <t>1138823667</t>
  </si>
  <si>
    <t>23</t>
  </si>
  <si>
    <t>HZS1431</t>
  </si>
  <si>
    <t>Hodinová zúčtovací sazba dělník inženýrských sítí po schválení TDS</t>
  </si>
  <si>
    <t>2136285526</t>
  </si>
  <si>
    <t>VRN</t>
  </si>
  <si>
    <t>Vedlejší rozpočtové náklady</t>
  </si>
  <si>
    <t>VRN6</t>
  </si>
  <si>
    <t>Územní vlivy</t>
  </si>
  <si>
    <t>24</t>
  </si>
  <si>
    <t>060001000</t>
  </si>
  <si>
    <t>%</t>
  </si>
  <si>
    <t>1024</t>
  </si>
  <si>
    <t>643183645</t>
  </si>
  <si>
    <t>25</t>
  </si>
  <si>
    <t>065002000</t>
  </si>
  <si>
    <t>Mimostaveništní doprava materiálů</t>
  </si>
  <si>
    <t>-1719250280</t>
  </si>
  <si>
    <t>VRN7</t>
  </si>
  <si>
    <t>Provozní vlivy</t>
  </si>
  <si>
    <t>26</t>
  </si>
  <si>
    <t>070001000</t>
  </si>
  <si>
    <t>92430305</t>
  </si>
  <si>
    <t>VRN8</t>
  </si>
  <si>
    <t>Přesun stavebních kapacit</t>
  </si>
  <si>
    <t>27</t>
  </si>
  <si>
    <t>081103000</t>
  </si>
  <si>
    <t>Denní doprava pracovníků na pracoviště</t>
  </si>
  <si>
    <t>-763932101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</si>
</sst>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5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190" t="s">
        <v>14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9"/>
      <c r="BE5" s="187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192" t="s">
        <v>17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9"/>
      <c r="BE6" s="188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8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8"/>
      <c r="BS8" s="16" t="s">
        <v>6</v>
      </c>
    </row>
    <row r="9" spans="2:71" s="1" customFormat="1" ht="14.45" customHeight="1">
      <c r="B9" s="19"/>
      <c r="AR9" s="19"/>
      <c r="BE9" s="188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88"/>
      <c r="BS10" s="16" t="s">
        <v>6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88"/>
      <c r="BS11" s="16" t="s">
        <v>6</v>
      </c>
    </row>
    <row r="12" spans="2:71" s="1" customFormat="1" ht="6.95" customHeight="1">
      <c r="B12" s="19"/>
      <c r="AR12" s="19"/>
      <c r="BE12" s="188"/>
      <c r="BS12" s="16" t="s">
        <v>6</v>
      </c>
    </row>
    <row r="13" spans="2:71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88"/>
      <c r="BS13" s="16" t="s">
        <v>6</v>
      </c>
    </row>
    <row r="14" spans="2:71" ht="12.75">
      <c r="B14" s="19"/>
      <c r="E14" s="193" t="s">
        <v>29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6" t="s">
        <v>27</v>
      </c>
      <c r="AN14" s="28" t="s">
        <v>29</v>
      </c>
      <c r="AR14" s="19"/>
      <c r="BE14" s="188"/>
      <c r="BS14" s="16" t="s">
        <v>6</v>
      </c>
    </row>
    <row r="15" spans="2:71" s="1" customFormat="1" ht="6.95" customHeight="1">
      <c r="B15" s="19"/>
      <c r="AR15" s="19"/>
      <c r="BE15" s="188"/>
      <c r="BS15" s="16" t="s">
        <v>3</v>
      </c>
    </row>
    <row r="16" spans="2:71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88"/>
      <c r="BS16" s="16" t="s">
        <v>3</v>
      </c>
    </row>
    <row r="17" spans="2:71" s="1" customFormat="1" ht="18.4" customHeight="1">
      <c r="B17" s="19"/>
      <c r="E17" s="24" t="s">
        <v>26</v>
      </c>
      <c r="AK17" s="26" t="s">
        <v>27</v>
      </c>
      <c r="AN17" s="24" t="s">
        <v>1</v>
      </c>
      <c r="AR17" s="19"/>
      <c r="BE17" s="188"/>
      <c r="BS17" s="16" t="s">
        <v>31</v>
      </c>
    </row>
    <row r="18" spans="2:71" s="1" customFormat="1" ht="6.95" customHeight="1">
      <c r="B18" s="19"/>
      <c r="AR18" s="19"/>
      <c r="BE18" s="188"/>
      <c r="BS18" s="16" t="s">
        <v>32</v>
      </c>
    </row>
    <row r="19" spans="2:71" s="1" customFormat="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188"/>
      <c r="BS19" s="16" t="s">
        <v>32</v>
      </c>
    </row>
    <row r="20" spans="2:71" s="1" customFormat="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188"/>
      <c r="BS20" s="16" t="s">
        <v>31</v>
      </c>
    </row>
    <row r="21" spans="2:57" s="1" customFormat="1" ht="6.95" customHeight="1">
      <c r="B21" s="19"/>
      <c r="AR21" s="19"/>
      <c r="BE21" s="188"/>
    </row>
    <row r="22" spans="2:57" s="1" customFormat="1" ht="12" customHeight="1">
      <c r="B22" s="19"/>
      <c r="D22" s="26" t="s">
        <v>35</v>
      </c>
      <c r="AR22" s="19"/>
      <c r="BE22" s="188"/>
    </row>
    <row r="23" spans="2:57" s="1" customFormat="1" ht="16.5" customHeight="1">
      <c r="B23" s="19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9"/>
      <c r="BE23" s="188"/>
    </row>
    <row r="24" spans="2:57" s="1" customFormat="1" ht="6.95" customHeight="1">
      <c r="B24" s="19"/>
      <c r="AR24" s="19"/>
      <c r="BE24" s="188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8"/>
    </row>
    <row r="26" spans="1:57" s="2" customFormat="1" ht="25.9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96">
        <f>ROUND(AG94,2)</f>
        <v>0</v>
      </c>
      <c r="AL26" s="197"/>
      <c r="AM26" s="197"/>
      <c r="AN26" s="197"/>
      <c r="AO26" s="197"/>
      <c r="AP26" s="31"/>
      <c r="AQ26" s="31"/>
      <c r="AR26" s="32"/>
      <c r="BE26" s="188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88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98" t="s">
        <v>37</v>
      </c>
      <c r="M28" s="198"/>
      <c r="N28" s="198"/>
      <c r="O28" s="198"/>
      <c r="P28" s="198"/>
      <c r="Q28" s="31"/>
      <c r="R28" s="31"/>
      <c r="S28" s="31"/>
      <c r="T28" s="31"/>
      <c r="U28" s="31"/>
      <c r="V28" s="31"/>
      <c r="W28" s="198" t="s">
        <v>38</v>
      </c>
      <c r="X28" s="198"/>
      <c r="Y28" s="198"/>
      <c r="Z28" s="198"/>
      <c r="AA28" s="198"/>
      <c r="AB28" s="198"/>
      <c r="AC28" s="198"/>
      <c r="AD28" s="198"/>
      <c r="AE28" s="198"/>
      <c r="AF28" s="31"/>
      <c r="AG28" s="31"/>
      <c r="AH28" s="31"/>
      <c r="AI28" s="31"/>
      <c r="AJ28" s="31"/>
      <c r="AK28" s="198" t="s">
        <v>39</v>
      </c>
      <c r="AL28" s="198"/>
      <c r="AM28" s="198"/>
      <c r="AN28" s="198"/>
      <c r="AO28" s="198"/>
      <c r="AP28" s="31"/>
      <c r="AQ28" s="31"/>
      <c r="AR28" s="32"/>
      <c r="BE28" s="188"/>
    </row>
    <row r="29" spans="2:57" s="3" customFormat="1" ht="14.45" customHeight="1">
      <c r="B29" s="36"/>
      <c r="D29" s="26" t="s">
        <v>40</v>
      </c>
      <c r="F29" s="26" t="s">
        <v>41</v>
      </c>
      <c r="L29" s="201">
        <v>0.21</v>
      </c>
      <c r="M29" s="200"/>
      <c r="N29" s="200"/>
      <c r="O29" s="200"/>
      <c r="P29" s="200"/>
      <c r="W29" s="199">
        <f>ROUND(AZ94,2)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ROUND(AV94,2)</f>
        <v>0</v>
      </c>
      <c r="AL29" s="200"/>
      <c r="AM29" s="200"/>
      <c r="AN29" s="200"/>
      <c r="AO29" s="200"/>
      <c r="AR29" s="36"/>
      <c r="BE29" s="189"/>
    </row>
    <row r="30" spans="2:57" s="3" customFormat="1" ht="14.45" customHeight="1">
      <c r="B30" s="36"/>
      <c r="F30" s="26" t="s">
        <v>42</v>
      </c>
      <c r="L30" s="201">
        <v>0.12</v>
      </c>
      <c r="M30" s="200"/>
      <c r="N30" s="200"/>
      <c r="O30" s="200"/>
      <c r="P30" s="200"/>
      <c r="W30" s="199">
        <f>ROUND(BA94,2)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ROUND(AW94,2)</f>
        <v>0</v>
      </c>
      <c r="AL30" s="200"/>
      <c r="AM30" s="200"/>
      <c r="AN30" s="200"/>
      <c r="AO30" s="200"/>
      <c r="AR30" s="36"/>
      <c r="BE30" s="189"/>
    </row>
    <row r="31" spans="2:57" s="3" customFormat="1" ht="14.45" customHeight="1" hidden="1">
      <c r="B31" s="36"/>
      <c r="F31" s="26" t="s">
        <v>43</v>
      </c>
      <c r="L31" s="201">
        <v>0.21</v>
      </c>
      <c r="M31" s="200"/>
      <c r="N31" s="200"/>
      <c r="O31" s="200"/>
      <c r="P31" s="200"/>
      <c r="W31" s="199">
        <f>ROUND(BB94,2)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6"/>
      <c r="BE31" s="189"/>
    </row>
    <row r="32" spans="2:57" s="3" customFormat="1" ht="14.45" customHeight="1" hidden="1">
      <c r="B32" s="36"/>
      <c r="F32" s="26" t="s">
        <v>44</v>
      </c>
      <c r="L32" s="201">
        <v>0.12</v>
      </c>
      <c r="M32" s="200"/>
      <c r="N32" s="200"/>
      <c r="O32" s="200"/>
      <c r="P32" s="200"/>
      <c r="W32" s="199">
        <f>ROUND(BC94,2)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6"/>
      <c r="BE32" s="189"/>
    </row>
    <row r="33" spans="2:57" s="3" customFormat="1" ht="14.45" customHeight="1" hidden="1">
      <c r="B33" s="36"/>
      <c r="F33" s="26" t="s">
        <v>45</v>
      </c>
      <c r="L33" s="201">
        <v>0</v>
      </c>
      <c r="M33" s="200"/>
      <c r="N33" s="200"/>
      <c r="O33" s="200"/>
      <c r="P33" s="200"/>
      <c r="W33" s="199">
        <f>ROUND(BD94,2)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6"/>
      <c r="BE33" s="189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88"/>
    </row>
    <row r="35" spans="1:57" s="2" customFormat="1" ht="25.9" customHeight="1">
      <c r="A35" s="31"/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02" t="s">
        <v>48</v>
      </c>
      <c r="Y35" s="203"/>
      <c r="Z35" s="203"/>
      <c r="AA35" s="203"/>
      <c r="AB35" s="203"/>
      <c r="AC35" s="39"/>
      <c r="AD35" s="39"/>
      <c r="AE35" s="39"/>
      <c r="AF35" s="39"/>
      <c r="AG35" s="39"/>
      <c r="AH35" s="39"/>
      <c r="AI35" s="39"/>
      <c r="AJ35" s="39"/>
      <c r="AK35" s="204">
        <f>SUM(AK26:AK33)</f>
        <v>0</v>
      </c>
      <c r="AL35" s="203"/>
      <c r="AM35" s="203"/>
      <c r="AN35" s="203"/>
      <c r="AO35" s="205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51</v>
      </c>
      <c r="AI60" s="34"/>
      <c r="AJ60" s="34"/>
      <c r="AK60" s="34"/>
      <c r="AL60" s="34"/>
      <c r="AM60" s="44" t="s">
        <v>52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54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51</v>
      </c>
      <c r="AI75" s="34"/>
      <c r="AJ75" s="34"/>
      <c r="AK75" s="34"/>
      <c r="AL75" s="34"/>
      <c r="AM75" s="44" t="s">
        <v>52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20240226iPV</v>
      </c>
      <c r="AR84" s="50"/>
    </row>
    <row r="85" spans="2:44" s="5" customFormat="1" ht="36.95" customHeight="1">
      <c r="B85" s="51"/>
      <c r="C85" s="52" t="s">
        <v>16</v>
      </c>
      <c r="L85" s="206" t="str">
        <f>K6</f>
        <v>Oplocení u hřiště AFK Nymburk Kovanická</v>
      </c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Nymburk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08" t="str">
        <f>IF(AN8="","",AN8)</f>
        <v>25. 2. 2024</v>
      </c>
      <c r="AN87" s="208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209" t="str">
        <f>IF(E17="","",E17)</f>
        <v xml:space="preserve"> </v>
      </c>
      <c r="AN89" s="210"/>
      <c r="AO89" s="210"/>
      <c r="AP89" s="210"/>
      <c r="AQ89" s="31"/>
      <c r="AR89" s="32"/>
      <c r="AS89" s="211" t="s">
        <v>56</v>
      </c>
      <c r="AT89" s="212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209" t="str">
        <f>IF(E20="","",E20)</f>
        <v>ing. Petr Vild</v>
      </c>
      <c r="AN90" s="210"/>
      <c r="AO90" s="210"/>
      <c r="AP90" s="210"/>
      <c r="AQ90" s="31"/>
      <c r="AR90" s="32"/>
      <c r="AS90" s="213"/>
      <c r="AT90" s="21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13"/>
      <c r="AT91" s="21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15" t="s">
        <v>57</v>
      </c>
      <c r="D92" s="216"/>
      <c r="E92" s="216"/>
      <c r="F92" s="216"/>
      <c r="G92" s="216"/>
      <c r="H92" s="59"/>
      <c r="I92" s="217" t="s">
        <v>58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8" t="s">
        <v>59</v>
      </c>
      <c r="AH92" s="216"/>
      <c r="AI92" s="216"/>
      <c r="AJ92" s="216"/>
      <c r="AK92" s="216"/>
      <c r="AL92" s="216"/>
      <c r="AM92" s="216"/>
      <c r="AN92" s="217" t="s">
        <v>60</v>
      </c>
      <c r="AO92" s="216"/>
      <c r="AP92" s="219"/>
      <c r="AQ92" s="60" t="s">
        <v>61</v>
      </c>
      <c r="AR92" s="32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3">
        <f>ROUND(AG95,2)</f>
        <v>0</v>
      </c>
      <c r="AH94" s="223"/>
      <c r="AI94" s="223"/>
      <c r="AJ94" s="223"/>
      <c r="AK94" s="223"/>
      <c r="AL94" s="223"/>
      <c r="AM94" s="223"/>
      <c r="AN94" s="224">
        <f>SUM(AG94,AT94)</f>
        <v>0</v>
      </c>
      <c r="AO94" s="224"/>
      <c r="AP94" s="224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75</v>
      </c>
      <c r="BT94" s="76" t="s">
        <v>76</v>
      </c>
      <c r="BV94" s="76" t="s">
        <v>77</v>
      </c>
      <c r="BW94" s="76" t="s">
        <v>4</v>
      </c>
      <c r="BX94" s="76" t="s">
        <v>78</v>
      </c>
      <c r="CL94" s="76" t="s">
        <v>1</v>
      </c>
    </row>
    <row r="95" spans="1:90" s="7" customFormat="1" ht="24.75" customHeight="1">
      <c r="A95" s="77" t="s">
        <v>79</v>
      </c>
      <c r="B95" s="78"/>
      <c r="C95" s="79"/>
      <c r="D95" s="222" t="s">
        <v>14</v>
      </c>
      <c r="E95" s="222"/>
      <c r="F95" s="222"/>
      <c r="G95" s="222"/>
      <c r="H95" s="222"/>
      <c r="I95" s="80"/>
      <c r="J95" s="222" t="s">
        <v>17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'20240226iPV - Oplocení u ...'!J28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81" t="s">
        <v>80</v>
      </c>
      <c r="AR95" s="78"/>
      <c r="AS95" s="82">
        <v>0</v>
      </c>
      <c r="AT95" s="83">
        <f>ROUND(SUM(AV95:AW95),2)</f>
        <v>0</v>
      </c>
      <c r="AU95" s="84">
        <f>'20240226iPV - Oplocení u ...'!P121</f>
        <v>0</v>
      </c>
      <c r="AV95" s="83">
        <f>'20240226iPV - Oplocení u ...'!J31</f>
        <v>0</v>
      </c>
      <c r="AW95" s="83">
        <f>'20240226iPV - Oplocení u ...'!J32</f>
        <v>0</v>
      </c>
      <c r="AX95" s="83">
        <f>'20240226iPV - Oplocení u ...'!J33</f>
        <v>0</v>
      </c>
      <c r="AY95" s="83">
        <f>'20240226iPV - Oplocení u ...'!J34</f>
        <v>0</v>
      </c>
      <c r="AZ95" s="83">
        <f>'20240226iPV - Oplocení u ...'!F31</f>
        <v>0</v>
      </c>
      <c r="BA95" s="83">
        <f>'20240226iPV - Oplocení u ...'!F32</f>
        <v>0</v>
      </c>
      <c r="BB95" s="83">
        <f>'20240226iPV - Oplocení u ...'!F33</f>
        <v>0</v>
      </c>
      <c r="BC95" s="83">
        <f>'20240226iPV - Oplocení u ...'!F34</f>
        <v>0</v>
      </c>
      <c r="BD95" s="85">
        <f>'20240226iPV - Oplocení u ...'!F35</f>
        <v>0</v>
      </c>
      <c r="BT95" s="86" t="s">
        <v>6</v>
      </c>
      <c r="BU95" s="86" t="s">
        <v>81</v>
      </c>
      <c r="BV95" s="86" t="s">
        <v>77</v>
      </c>
      <c r="BW95" s="86" t="s">
        <v>4</v>
      </c>
      <c r="BX95" s="86" t="s">
        <v>78</v>
      </c>
      <c r="CL95" s="86" t="s">
        <v>1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40226iPV - Oplocení 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>
      <c r="B4" s="19"/>
      <c r="D4" s="20" t="s">
        <v>83</v>
      </c>
      <c r="L4" s="19"/>
      <c r="M4" s="87" t="s">
        <v>10</v>
      </c>
      <c r="AT4" s="16" t="s">
        <v>3</v>
      </c>
    </row>
    <row r="5" spans="2:12" s="1" customFormat="1" ht="6.95" customHeight="1">
      <c r="B5" s="19"/>
      <c r="L5" s="19"/>
    </row>
    <row r="6" spans="1:31" s="2" customFormat="1" ht="12" customHeight="1">
      <c r="A6" s="31"/>
      <c r="B6" s="32"/>
      <c r="C6" s="31"/>
      <c r="D6" s="26" t="s">
        <v>16</v>
      </c>
      <c r="E6" s="31"/>
      <c r="F6" s="31"/>
      <c r="G6" s="31"/>
      <c r="H6" s="31"/>
      <c r="I6" s="31"/>
      <c r="J6" s="31"/>
      <c r="K6" s="31"/>
      <c r="L6" s="4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2"/>
      <c r="C7" s="31"/>
      <c r="D7" s="31"/>
      <c r="E7" s="206" t="s">
        <v>17</v>
      </c>
      <c r="F7" s="226"/>
      <c r="G7" s="226"/>
      <c r="H7" s="226"/>
      <c r="I7" s="31"/>
      <c r="J7" s="31"/>
      <c r="K7" s="31"/>
      <c r="L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2"/>
      <c r="C9" s="31"/>
      <c r="D9" s="26" t="s">
        <v>18</v>
      </c>
      <c r="E9" s="31"/>
      <c r="F9" s="24" t="s">
        <v>1</v>
      </c>
      <c r="G9" s="31"/>
      <c r="H9" s="31"/>
      <c r="I9" s="26" t="s">
        <v>19</v>
      </c>
      <c r="J9" s="24" t="s">
        <v>1</v>
      </c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6" t="s">
        <v>20</v>
      </c>
      <c r="E10" s="31"/>
      <c r="F10" s="24" t="s">
        <v>21</v>
      </c>
      <c r="G10" s="31"/>
      <c r="H10" s="31"/>
      <c r="I10" s="26" t="s">
        <v>22</v>
      </c>
      <c r="J10" s="54" t="str">
        <f>'Rekapitulace stavby'!AN8</f>
        <v>25. 2. 2024</v>
      </c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24</v>
      </c>
      <c r="E12" s="31"/>
      <c r="F12" s="31"/>
      <c r="G12" s="31"/>
      <c r="H12" s="31"/>
      <c r="I12" s="26" t="s">
        <v>25</v>
      </c>
      <c r="J12" s="24" t="s">
        <v>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2"/>
      <c r="C13" s="31"/>
      <c r="D13" s="31"/>
      <c r="E13" s="24" t="s">
        <v>26</v>
      </c>
      <c r="F13" s="31"/>
      <c r="G13" s="31"/>
      <c r="H13" s="31"/>
      <c r="I13" s="26" t="s">
        <v>27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2"/>
      <c r="C15" s="31"/>
      <c r="D15" s="26" t="s">
        <v>28</v>
      </c>
      <c r="E15" s="31"/>
      <c r="F15" s="31"/>
      <c r="G15" s="31"/>
      <c r="H15" s="31"/>
      <c r="I15" s="26" t="s">
        <v>25</v>
      </c>
      <c r="J15" s="27" t="str">
        <f>'Rekapitulace stavby'!AN13</f>
        <v>Vyplň údaj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2"/>
      <c r="C16" s="31"/>
      <c r="D16" s="31"/>
      <c r="E16" s="227" t="str">
        <f>'Rekapitulace stavby'!E14</f>
        <v>Vyplň údaj</v>
      </c>
      <c r="F16" s="190"/>
      <c r="G16" s="190"/>
      <c r="H16" s="190"/>
      <c r="I16" s="26" t="s">
        <v>27</v>
      </c>
      <c r="J16" s="27" t="str">
        <f>'Rekapitulace stavby'!AN14</f>
        <v>Vyplň údaj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30</v>
      </c>
      <c r="E18" s="31"/>
      <c r="F18" s="31"/>
      <c r="G18" s="31"/>
      <c r="H18" s="31"/>
      <c r="I18" s="26" t="s">
        <v>25</v>
      </c>
      <c r="J18" s="24" t="s">
        <v>1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">
        <v>26</v>
      </c>
      <c r="F19" s="31"/>
      <c r="G19" s="31"/>
      <c r="H19" s="31"/>
      <c r="I19" s="26" t="s">
        <v>27</v>
      </c>
      <c r="J19" s="24" t="s">
        <v>1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33</v>
      </c>
      <c r="E21" s="31"/>
      <c r="F21" s="31"/>
      <c r="G21" s="31"/>
      <c r="H21" s="31"/>
      <c r="I21" s="26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 t="s">
        <v>34</v>
      </c>
      <c r="F22" s="31"/>
      <c r="G22" s="31"/>
      <c r="H22" s="31"/>
      <c r="I22" s="26" t="s">
        <v>27</v>
      </c>
      <c r="J22" s="24" t="s">
        <v>1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35</v>
      </c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88"/>
      <c r="B25" s="89"/>
      <c r="C25" s="88"/>
      <c r="D25" s="88"/>
      <c r="E25" s="195" t="s">
        <v>1</v>
      </c>
      <c r="F25" s="195"/>
      <c r="G25" s="195"/>
      <c r="H25" s="195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5"/>
      <c r="E27" s="65"/>
      <c r="F27" s="65"/>
      <c r="G27" s="65"/>
      <c r="H27" s="65"/>
      <c r="I27" s="65"/>
      <c r="J27" s="65"/>
      <c r="K27" s="65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91" t="s">
        <v>36</v>
      </c>
      <c r="E28" s="31"/>
      <c r="F28" s="31"/>
      <c r="G28" s="31"/>
      <c r="H28" s="31"/>
      <c r="I28" s="31"/>
      <c r="J28" s="70">
        <f>ROUND(J121,2)</f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31"/>
      <c r="E30" s="31"/>
      <c r="F30" s="35" t="s">
        <v>38</v>
      </c>
      <c r="G30" s="31"/>
      <c r="H30" s="31"/>
      <c r="I30" s="35" t="s">
        <v>37</v>
      </c>
      <c r="J30" s="35" t="s">
        <v>39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92" t="s">
        <v>40</v>
      </c>
      <c r="E31" s="26" t="s">
        <v>41</v>
      </c>
      <c r="F31" s="93">
        <f>ROUND((SUM(BE121:BE182)),2)</f>
        <v>0</v>
      </c>
      <c r="G31" s="31"/>
      <c r="H31" s="31"/>
      <c r="I31" s="94">
        <v>0.21</v>
      </c>
      <c r="J31" s="93">
        <f>ROUND(((SUM(BE121:BE182))*I31),2)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26" t="s">
        <v>42</v>
      </c>
      <c r="F32" s="93">
        <f>ROUND((SUM(BF121:BF182)),2)</f>
        <v>0</v>
      </c>
      <c r="G32" s="31"/>
      <c r="H32" s="31"/>
      <c r="I32" s="94">
        <v>0.12</v>
      </c>
      <c r="J32" s="93">
        <f>ROUND(((SUM(BF121:BF182))*I32),2)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31"/>
      <c r="E33" s="26" t="s">
        <v>43</v>
      </c>
      <c r="F33" s="93">
        <f>ROUND((SUM(BG121:BG182)),2)</f>
        <v>0</v>
      </c>
      <c r="G33" s="31"/>
      <c r="H33" s="31"/>
      <c r="I33" s="94">
        <v>0.21</v>
      </c>
      <c r="J33" s="93">
        <f>0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44</v>
      </c>
      <c r="F34" s="93">
        <f>ROUND((SUM(BH121:BH182)),2)</f>
        <v>0</v>
      </c>
      <c r="G34" s="31"/>
      <c r="H34" s="31"/>
      <c r="I34" s="94">
        <v>0.12</v>
      </c>
      <c r="J34" s="93">
        <f>0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45</v>
      </c>
      <c r="F35" s="93">
        <f>ROUND((SUM(BI121:BI182)),2)</f>
        <v>0</v>
      </c>
      <c r="G35" s="31"/>
      <c r="H35" s="31"/>
      <c r="I35" s="94">
        <v>0</v>
      </c>
      <c r="J35" s="93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95"/>
      <c r="D37" s="96" t="s">
        <v>46</v>
      </c>
      <c r="E37" s="59"/>
      <c r="F37" s="59"/>
      <c r="G37" s="97" t="s">
        <v>47</v>
      </c>
      <c r="H37" s="98" t="s">
        <v>48</v>
      </c>
      <c r="I37" s="59"/>
      <c r="J37" s="99">
        <f>SUM(J28:J35)</f>
        <v>0</v>
      </c>
      <c r="K37" s="100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9"/>
      <c r="L39" s="19"/>
    </row>
    <row r="40" spans="2:12" s="1" customFormat="1" ht="14.45" customHeight="1">
      <c r="B40" s="19"/>
      <c r="L40" s="19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49</v>
      </c>
      <c r="E50" s="43"/>
      <c r="F50" s="43"/>
      <c r="G50" s="42" t="s">
        <v>50</v>
      </c>
      <c r="H50" s="43"/>
      <c r="I50" s="43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51</v>
      </c>
      <c r="E61" s="34"/>
      <c r="F61" s="101" t="s">
        <v>52</v>
      </c>
      <c r="G61" s="44" t="s">
        <v>51</v>
      </c>
      <c r="H61" s="34"/>
      <c r="I61" s="34"/>
      <c r="J61" s="102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51</v>
      </c>
      <c r="E76" s="34"/>
      <c r="F76" s="101" t="s">
        <v>52</v>
      </c>
      <c r="G76" s="44" t="s">
        <v>51</v>
      </c>
      <c r="H76" s="34"/>
      <c r="I76" s="34"/>
      <c r="J76" s="102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84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06" t="str">
        <f>E7</f>
        <v>Oplocení u hřiště AFK Nymburk Kovanická</v>
      </c>
      <c r="F85" s="226"/>
      <c r="G85" s="226"/>
      <c r="H85" s="22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1"/>
      <c r="E87" s="31"/>
      <c r="F87" s="24" t="str">
        <f>F10</f>
        <v>Nymburk</v>
      </c>
      <c r="G87" s="31"/>
      <c r="H87" s="31"/>
      <c r="I87" s="26" t="s">
        <v>22</v>
      </c>
      <c r="J87" s="54" t="str">
        <f>IF(J10="","",J10)</f>
        <v>25. 2. 2024</v>
      </c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1"/>
      <c r="E89" s="31"/>
      <c r="F89" s="24" t="str">
        <f>E13</f>
        <v xml:space="preserve"> </v>
      </c>
      <c r="G89" s="31"/>
      <c r="H89" s="31"/>
      <c r="I89" s="26" t="s">
        <v>30</v>
      </c>
      <c r="J89" s="29" t="str">
        <f>E19</f>
        <v xml:space="preserve"> 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1"/>
      <c r="E90" s="31"/>
      <c r="F90" s="24" t="str">
        <f>IF(E16="","",E16)</f>
        <v>Vyplň údaj</v>
      </c>
      <c r="G90" s="31"/>
      <c r="H90" s="31"/>
      <c r="I90" s="26" t="s">
        <v>33</v>
      </c>
      <c r="J90" s="29" t="str">
        <f>E22</f>
        <v>ing. Petr Vild</v>
      </c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03" t="s">
        <v>85</v>
      </c>
      <c r="D92" s="95"/>
      <c r="E92" s="95"/>
      <c r="F92" s="95"/>
      <c r="G92" s="95"/>
      <c r="H92" s="95"/>
      <c r="I92" s="95"/>
      <c r="J92" s="104" t="s">
        <v>86</v>
      </c>
      <c r="K92" s="95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05" t="s">
        <v>87</v>
      </c>
      <c r="D94" s="31"/>
      <c r="E94" s="31"/>
      <c r="F94" s="31"/>
      <c r="G94" s="31"/>
      <c r="H94" s="31"/>
      <c r="I94" s="31"/>
      <c r="J94" s="70">
        <f>J121</f>
        <v>0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88</v>
      </c>
    </row>
    <row r="95" spans="2:12" s="9" customFormat="1" ht="24.95" customHeight="1">
      <c r="B95" s="106"/>
      <c r="D95" s="107" t="s">
        <v>89</v>
      </c>
      <c r="E95" s="108"/>
      <c r="F95" s="108"/>
      <c r="G95" s="108"/>
      <c r="H95" s="108"/>
      <c r="I95" s="108"/>
      <c r="J95" s="109">
        <f>J122</f>
        <v>0</v>
      </c>
      <c r="L95" s="106"/>
    </row>
    <row r="96" spans="2:12" s="10" customFormat="1" ht="19.9" customHeight="1">
      <c r="B96" s="110"/>
      <c r="D96" s="111" t="s">
        <v>90</v>
      </c>
      <c r="E96" s="112"/>
      <c r="F96" s="112"/>
      <c r="G96" s="112"/>
      <c r="H96" s="112"/>
      <c r="I96" s="112"/>
      <c r="J96" s="113">
        <f>J123</f>
        <v>0</v>
      </c>
      <c r="L96" s="110"/>
    </row>
    <row r="97" spans="2:12" s="10" customFormat="1" ht="19.9" customHeight="1">
      <c r="B97" s="110"/>
      <c r="D97" s="111" t="s">
        <v>91</v>
      </c>
      <c r="E97" s="112"/>
      <c r="F97" s="112"/>
      <c r="G97" s="112"/>
      <c r="H97" s="112"/>
      <c r="I97" s="112"/>
      <c r="J97" s="113">
        <f>J151</f>
        <v>0</v>
      </c>
      <c r="L97" s="110"/>
    </row>
    <row r="98" spans="2:12" s="10" customFormat="1" ht="19.9" customHeight="1">
      <c r="B98" s="110"/>
      <c r="D98" s="111" t="s">
        <v>92</v>
      </c>
      <c r="E98" s="112"/>
      <c r="F98" s="112"/>
      <c r="G98" s="112"/>
      <c r="H98" s="112"/>
      <c r="I98" s="112"/>
      <c r="J98" s="113">
        <f>J169</f>
        <v>0</v>
      </c>
      <c r="L98" s="110"/>
    </row>
    <row r="99" spans="2:12" s="9" customFormat="1" ht="24.95" customHeight="1">
      <c r="B99" s="106"/>
      <c r="D99" s="107" t="s">
        <v>93</v>
      </c>
      <c r="E99" s="108"/>
      <c r="F99" s="108"/>
      <c r="G99" s="108"/>
      <c r="H99" s="108"/>
      <c r="I99" s="108"/>
      <c r="J99" s="109">
        <f>J171</f>
        <v>0</v>
      </c>
      <c r="L99" s="106"/>
    </row>
    <row r="100" spans="2:12" s="9" customFormat="1" ht="24.95" customHeight="1">
      <c r="B100" s="106"/>
      <c r="D100" s="107" t="s">
        <v>94</v>
      </c>
      <c r="E100" s="108"/>
      <c r="F100" s="108"/>
      <c r="G100" s="108"/>
      <c r="H100" s="108"/>
      <c r="I100" s="108"/>
      <c r="J100" s="109">
        <f>J175</f>
        <v>0</v>
      </c>
      <c r="L100" s="106"/>
    </row>
    <row r="101" spans="2:12" s="10" customFormat="1" ht="19.9" customHeight="1">
      <c r="B101" s="110"/>
      <c r="D101" s="111" t="s">
        <v>95</v>
      </c>
      <c r="E101" s="112"/>
      <c r="F101" s="112"/>
      <c r="G101" s="112"/>
      <c r="H101" s="112"/>
      <c r="I101" s="112"/>
      <c r="J101" s="113">
        <f>J176</f>
        <v>0</v>
      </c>
      <c r="L101" s="110"/>
    </row>
    <row r="102" spans="2:12" s="10" customFormat="1" ht="19.9" customHeight="1">
      <c r="B102" s="110"/>
      <c r="D102" s="111" t="s">
        <v>96</v>
      </c>
      <c r="E102" s="112"/>
      <c r="F102" s="112"/>
      <c r="G102" s="112"/>
      <c r="H102" s="112"/>
      <c r="I102" s="112"/>
      <c r="J102" s="113">
        <f>J179</f>
        <v>0</v>
      </c>
      <c r="L102" s="110"/>
    </row>
    <row r="103" spans="2:12" s="10" customFormat="1" ht="19.9" customHeight="1">
      <c r="B103" s="110"/>
      <c r="D103" s="111" t="s">
        <v>97</v>
      </c>
      <c r="E103" s="112"/>
      <c r="F103" s="112"/>
      <c r="G103" s="112"/>
      <c r="H103" s="112"/>
      <c r="I103" s="112"/>
      <c r="J103" s="113">
        <f>J181</f>
        <v>0</v>
      </c>
      <c r="L103" s="110"/>
    </row>
    <row r="104" spans="1:31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98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06" t="str">
        <f>E7</f>
        <v>Oplocení u hřiště AFK Nymburk Kovanická</v>
      </c>
      <c r="F113" s="226"/>
      <c r="G113" s="226"/>
      <c r="H113" s="226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1"/>
      <c r="E115" s="31"/>
      <c r="F115" s="24" t="str">
        <f>F10</f>
        <v>Nymburk</v>
      </c>
      <c r="G115" s="31"/>
      <c r="H115" s="31"/>
      <c r="I115" s="26" t="s">
        <v>22</v>
      </c>
      <c r="J115" s="54" t="str">
        <f>IF(J10="","",J10)</f>
        <v>25. 2. 2024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24</v>
      </c>
      <c r="D117" s="31"/>
      <c r="E117" s="31"/>
      <c r="F117" s="24" t="str">
        <f>E13</f>
        <v xml:space="preserve"> </v>
      </c>
      <c r="G117" s="31"/>
      <c r="H117" s="31"/>
      <c r="I117" s="26" t="s">
        <v>30</v>
      </c>
      <c r="J117" s="29" t="str">
        <f>E19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28</v>
      </c>
      <c r="D118" s="31"/>
      <c r="E118" s="31"/>
      <c r="F118" s="24" t="str">
        <f>IF(E16="","",E16)</f>
        <v>Vyplň údaj</v>
      </c>
      <c r="G118" s="31"/>
      <c r="H118" s="31"/>
      <c r="I118" s="26" t="s">
        <v>33</v>
      </c>
      <c r="J118" s="29" t="str">
        <f>E22</f>
        <v>ing. Petr Vild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14"/>
      <c r="B120" s="115"/>
      <c r="C120" s="116" t="s">
        <v>99</v>
      </c>
      <c r="D120" s="117" t="s">
        <v>61</v>
      </c>
      <c r="E120" s="117" t="s">
        <v>57</v>
      </c>
      <c r="F120" s="117" t="s">
        <v>58</v>
      </c>
      <c r="G120" s="117" t="s">
        <v>100</v>
      </c>
      <c r="H120" s="117" t="s">
        <v>101</v>
      </c>
      <c r="I120" s="117" t="s">
        <v>102</v>
      </c>
      <c r="J120" s="118" t="s">
        <v>86</v>
      </c>
      <c r="K120" s="119" t="s">
        <v>103</v>
      </c>
      <c r="L120" s="120"/>
      <c r="M120" s="61" t="s">
        <v>1</v>
      </c>
      <c r="N120" s="62" t="s">
        <v>40</v>
      </c>
      <c r="O120" s="62" t="s">
        <v>104</v>
      </c>
      <c r="P120" s="62" t="s">
        <v>105</v>
      </c>
      <c r="Q120" s="62" t="s">
        <v>106</v>
      </c>
      <c r="R120" s="62" t="s">
        <v>107</v>
      </c>
      <c r="S120" s="62" t="s">
        <v>108</v>
      </c>
      <c r="T120" s="63" t="s">
        <v>109</v>
      </c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</row>
    <row r="121" spans="1:63" s="2" customFormat="1" ht="22.9" customHeight="1">
      <c r="A121" s="31"/>
      <c r="B121" s="32"/>
      <c r="C121" s="68" t="s">
        <v>110</v>
      </c>
      <c r="D121" s="31"/>
      <c r="E121" s="31"/>
      <c r="F121" s="31"/>
      <c r="G121" s="31"/>
      <c r="H121" s="31"/>
      <c r="I121" s="31"/>
      <c r="J121" s="121">
        <f>BK121</f>
        <v>0</v>
      </c>
      <c r="K121" s="31"/>
      <c r="L121" s="32"/>
      <c r="M121" s="64"/>
      <c r="N121" s="55"/>
      <c r="O121" s="65"/>
      <c r="P121" s="122">
        <f>P122+P171+P175</f>
        <v>0</v>
      </c>
      <c r="Q121" s="65"/>
      <c r="R121" s="122">
        <f>R122+R171+R175</f>
        <v>50.035430000000005</v>
      </c>
      <c r="S121" s="65"/>
      <c r="T121" s="123">
        <f>T122+T171+T175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75</v>
      </c>
      <c r="AU121" s="16" t="s">
        <v>88</v>
      </c>
      <c r="BK121" s="124">
        <f>BK122+BK171+BK175</f>
        <v>0</v>
      </c>
    </row>
    <row r="122" spans="2:63" s="12" customFormat="1" ht="25.9" customHeight="1">
      <c r="B122" s="125"/>
      <c r="D122" s="126" t="s">
        <v>75</v>
      </c>
      <c r="E122" s="127" t="s">
        <v>111</v>
      </c>
      <c r="F122" s="127" t="s">
        <v>112</v>
      </c>
      <c r="I122" s="128"/>
      <c r="J122" s="129">
        <f>BK122</f>
        <v>0</v>
      </c>
      <c r="L122" s="125"/>
      <c r="M122" s="130"/>
      <c r="N122" s="131"/>
      <c r="O122" s="131"/>
      <c r="P122" s="132">
        <f>P123+P151+P169</f>
        <v>0</v>
      </c>
      <c r="Q122" s="131"/>
      <c r="R122" s="132">
        <f>R123+R151+R169</f>
        <v>50.035430000000005</v>
      </c>
      <c r="S122" s="131"/>
      <c r="T122" s="133">
        <f>T123+T151+T169</f>
        <v>0</v>
      </c>
      <c r="AR122" s="126" t="s">
        <v>6</v>
      </c>
      <c r="AT122" s="134" t="s">
        <v>75</v>
      </c>
      <c r="AU122" s="134" t="s">
        <v>76</v>
      </c>
      <c r="AY122" s="126" t="s">
        <v>113</v>
      </c>
      <c r="BK122" s="135">
        <f>BK123+BK151+BK169</f>
        <v>0</v>
      </c>
    </row>
    <row r="123" spans="2:63" s="12" customFormat="1" ht="22.9" customHeight="1">
      <c r="B123" s="125"/>
      <c r="D123" s="126" t="s">
        <v>75</v>
      </c>
      <c r="E123" s="136" t="s">
        <v>6</v>
      </c>
      <c r="F123" s="136" t="s">
        <v>114</v>
      </c>
      <c r="I123" s="128"/>
      <c r="J123" s="137">
        <f>BK123</f>
        <v>0</v>
      </c>
      <c r="L123" s="125"/>
      <c r="M123" s="130"/>
      <c r="N123" s="131"/>
      <c r="O123" s="131"/>
      <c r="P123" s="132">
        <f>SUM(P124:P150)</f>
        <v>0</v>
      </c>
      <c r="Q123" s="131"/>
      <c r="R123" s="132">
        <f>SUM(R124:R150)</f>
        <v>18.36765</v>
      </c>
      <c r="S123" s="131"/>
      <c r="T123" s="133">
        <f>SUM(T124:T150)</f>
        <v>0</v>
      </c>
      <c r="AR123" s="126" t="s">
        <v>6</v>
      </c>
      <c r="AT123" s="134" t="s">
        <v>75</v>
      </c>
      <c r="AU123" s="134" t="s">
        <v>6</v>
      </c>
      <c r="AY123" s="126" t="s">
        <v>113</v>
      </c>
      <c r="BK123" s="135">
        <f>SUM(BK124:BK150)</f>
        <v>0</v>
      </c>
    </row>
    <row r="124" spans="1:65" s="2" customFormat="1" ht="37.9" customHeight="1">
      <c r="A124" s="31"/>
      <c r="B124" s="138"/>
      <c r="C124" s="139" t="s">
        <v>6</v>
      </c>
      <c r="D124" s="139" t="s">
        <v>115</v>
      </c>
      <c r="E124" s="140" t="s">
        <v>116</v>
      </c>
      <c r="F124" s="141" t="s">
        <v>117</v>
      </c>
      <c r="G124" s="142" t="s">
        <v>118</v>
      </c>
      <c r="H124" s="143">
        <v>382.5</v>
      </c>
      <c r="I124" s="144"/>
      <c r="J124" s="145">
        <f>ROUND(I124*H124,0)</f>
        <v>0</v>
      </c>
      <c r="K124" s="146"/>
      <c r="L124" s="32"/>
      <c r="M124" s="147" t="s">
        <v>1</v>
      </c>
      <c r="N124" s="148" t="s">
        <v>41</v>
      </c>
      <c r="O124" s="57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1" t="s">
        <v>119</v>
      </c>
      <c r="AT124" s="151" t="s">
        <v>115</v>
      </c>
      <c r="AU124" s="151" t="s">
        <v>82</v>
      </c>
      <c r="AY124" s="16" t="s">
        <v>113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6" t="s">
        <v>6</v>
      </c>
      <c r="BK124" s="152">
        <f>ROUND(I124*H124,0)</f>
        <v>0</v>
      </c>
      <c r="BL124" s="16" t="s">
        <v>119</v>
      </c>
      <c r="BM124" s="151" t="s">
        <v>120</v>
      </c>
    </row>
    <row r="125" spans="1:65" s="2" customFormat="1" ht="24.2" customHeight="1">
      <c r="A125" s="31"/>
      <c r="B125" s="138"/>
      <c r="C125" s="139" t="s">
        <v>82</v>
      </c>
      <c r="D125" s="139" t="s">
        <v>115</v>
      </c>
      <c r="E125" s="140" t="s">
        <v>121</v>
      </c>
      <c r="F125" s="141" t="s">
        <v>122</v>
      </c>
      <c r="G125" s="142" t="s">
        <v>123</v>
      </c>
      <c r="H125" s="143">
        <v>12.75</v>
      </c>
      <c r="I125" s="144"/>
      <c r="J125" s="145">
        <f>ROUND(I125*H125,0)</f>
        <v>0</v>
      </c>
      <c r="K125" s="146"/>
      <c r="L125" s="32"/>
      <c r="M125" s="147" t="s">
        <v>1</v>
      </c>
      <c r="N125" s="148" t="s">
        <v>41</v>
      </c>
      <c r="O125" s="57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1" t="s">
        <v>119</v>
      </c>
      <c r="AT125" s="151" t="s">
        <v>115</v>
      </c>
      <c r="AU125" s="151" t="s">
        <v>82</v>
      </c>
      <c r="AY125" s="16" t="s">
        <v>113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6" t="s">
        <v>6</v>
      </c>
      <c r="BK125" s="152">
        <f>ROUND(I125*H125,0)</f>
        <v>0</v>
      </c>
      <c r="BL125" s="16" t="s">
        <v>119</v>
      </c>
      <c r="BM125" s="151" t="s">
        <v>124</v>
      </c>
    </row>
    <row r="126" spans="2:51" s="13" customFormat="1" ht="11.25">
      <c r="B126" s="153"/>
      <c r="D126" s="154" t="s">
        <v>125</v>
      </c>
      <c r="E126" s="155" t="s">
        <v>1</v>
      </c>
      <c r="F126" s="156" t="s">
        <v>126</v>
      </c>
      <c r="H126" s="157">
        <v>12</v>
      </c>
      <c r="I126" s="158"/>
      <c r="L126" s="153"/>
      <c r="M126" s="159"/>
      <c r="N126" s="160"/>
      <c r="O126" s="160"/>
      <c r="P126" s="160"/>
      <c r="Q126" s="160"/>
      <c r="R126" s="160"/>
      <c r="S126" s="160"/>
      <c r="T126" s="161"/>
      <c r="AT126" s="155" t="s">
        <v>125</v>
      </c>
      <c r="AU126" s="155" t="s">
        <v>82</v>
      </c>
      <c r="AV126" s="13" t="s">
        <v>82</v>
      </c>
      <c r="AW126" s="13" t="s">
        <v>31</v>
      </c>
      <c r="AX126" s="13" t="s">
        <v>76</v>
      </c>
      <c r="AY126" s="155" t="s">
        <v>113</v>
      </c>
    </row>
    <row r="127" spans="2:51" s="13" customFormat="1" ht="11.25">
      <c r="B127" s="153"/>
      <c r="D127" s="154" t="s">
        <v>125</v>
      </c>
      <c r="E127" s="155" t="s">
        <v>1</v>
      </c>
      <c r="F127" s="156" t="s">
        <v>127</v>
      </c>
      <c r="H127" s="157">
        <v>0.75</v>
      </c>
      <c r="I127" s="158"/>
      <c r="L127" s="153"/>
      <c r="M127" s="159"/>
      <c r="N127" s="160"/>
      <c r="O127" s="160"/>
      <c r="P127" s="160"/>
      <c r="Q127" s="160"/>
      <c r="R127" s="160"/>
      <c r="S127" s="160"/>
      <c r="T127" s="161"/>
      <c r="AT127" s="155" t="s">
        <v>125</v>
      </c>
      <c r="AU127" s="155" t="s">
        <v>82</v>
      </c>
      <c r="AV127" s="13" t="s">
        <v>82</v>
      </c>
      <c r="AW127" s="13" t="s">
        <v>31</v>
      </c>
      <c r="AX127" s="13" t="s">
        <v>76</v>
      </c>
      <c r="AY127" s="155" t="s">
        <v>113</v>
      </c>
    </row>
    <row r="128" spans="2:51" s="14" customFormat="1" ht="11.25">
      <c r="B128" s="162"/>
      <c r="D128" s="154" t="s">
        <v>125</v>
      </c>
      <c r="E128" s="163" t="s">
        <v>1</v>
      </c>
      <c r="F128" s="164" t="s">
        <v>128</v>
      </c>
      <c r="H128" s="165">
        <v>12.75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125</v>
      </c>
      <c r="AU128" s="163" t="s">
        <v>82</v>
      </c>
      <c r="AV128" s="14" t="s">
        <v>119</v>
      </c>
      <c r="AW128" s="14" t="s">
        <v>31</v>
      </c>
      <c r="AX128" s="14" t="s">
        <v>6</v>
      </c>
      <c r="AY128" s="163" t="s">
        <v>113</v>
      </c>
    </row>
    <row r="129" spans="1:65" s="2" customFormat="1" ht="24.2" customHeight="1">
      <c r="A129" s="31"/>
      <c r="B129" s="138"/>
      <c r="C129" s="139" t="s">
        <v>129</v>
      </c>
      <c r="D129" s="139" t="s">
        <v>115</v>
      </c>
      <c r="E129" s="140" t="s">
        <v>130</v>
      </c>
      <c r="F129" s="141" t="s">
        <v>131</v>
      </c>
      <c r="G129" s="142" t="s">
        <v>118</v>
      </c>
      <c r="H129" s="143">
        <v>382.5</v>
      </c>
      <c r="I129" s="144"/>
      <c r="J129" s="145">
        <f>ROUND(I129*H129,0)</f>
        <v>0</v>
      </c>
      <c r="K129" s="146"/>
      <c r="L129" s="32"/>
      <c r="M129" s="147" t="s">
        <v>1</v>
      </c>
      <c r="N129" s="148" t="s">
        <v>41</v>
      </c>
      <c r="O129" s="57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1" t="s">
        <v>119</v>
      </c>
      <c r="AT129" s="151" t="s">
        <v>115</v>
      </c>
      <c r="AU129" s="151" t="s">
        <v>82</v>
      </c>
      <c r="AY129" s="16" t="s">
        <v>113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6" t="s">
        <v>6</v>
      </c>
      <c r="BK129" s="152">
        <f>ROUND(I129*H129,0)</f>
        <v>0</v>
      </c>
      <c r="BL129" s="16" t="s">
        <v>119</v>
      </c>
      <c r="BM129" s="151" t="s">
        <v>132</v>
      </c>
    </row>
    <row r="130" spans="1:65" s="2" customFormat="1" ht="16.5" customHeight="1">
      <c r="A130" s="31"/>
      <c r="B130" s="138"/>
      <c r="C130" s="170" t="s">
        <v>119</v>
      </c>
      <c r="D130" s="170" t="s">
        <v>133</v>
      </c>
      <c r="E130" s="171" t="s">
        <v>134</v>
      </c>
      <c r="F130" s="172" t="s">
        <v>135</v>
      </c>
      <c r="G130" s="173" t="s">
        <v>136</v>
      </c>
      <c r="H130" s="174">
        <v>7.65</v>
      </c>
      <c r="I130" s="175"/>
      <c r="J130" s="176">
        <f>ROUND(I130*H130,0)</f>
        <v>0</v>
      </c>
      <c r="K130" s="177"/>
      <c r="L130" s="178"/>
      <c r="M130" s="179" t="s">
        <v>1</v>
      </c>
      <c r="N130" s="180" t="s">
        <v>41</v>
      </c>
      <c r="O130" s="57"/>
      <c r="P130" s="149">
        <f>O130*H130</f>
        <v>0</v>
      </c>
      <c r="Q130" s="149">
        <v>0.001</v>
      </c>
      <c r="R130" s="149">
        <f>Q130*H130</f>
        <v>0.0076500000000000005</v>
      </c>
      <c r="S130" s="149">
        <v>0</v>
      </c>
      <c r="T130" s="15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1" t="s">
        <v>137</v>
      </c>
      <c r="AT130" s="151" t="s">
        <v>133</v>
      </c>
      <c r="AU130" s="151" t="s">
        <v>82</v>
      </c>
      <c r="AY130" s="16" t="s">
        <v>113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6" t="s">
        <v>6</v>
      </c>
      <c r="BK130" s="152">
        <f>ROUND(I130*H130,0)</f>
        <v>0</v>
      </c>
      <c r="BL130" s="16" t="s">
        <v>119</v>
      </c>
      <c r="BM130" s="151" t="s">
        <v>138</v>
      </c>
    </row>
    <row r="131" spans="2:51" s="13" customFormat="1" ht="11.25">
      <c r="B131" s="153"/>
      <c r="D131" s="154" t="s">
        <v>125</v>
      </c>
      <c r="E131" s="155" t="s">
        <v>1</v>
      </c>
      <c r="F131" s="156" t="s">
        <v>139</v>
      </c>
      <c r="H131" s="157">
        <v>7.2</v>
      </c>
      <c r="I131" s="158"/>
      <c r="L131" s="153"/>
      <c r="M131" s="159"/>
      <c r="N131" s="160"/>
      <c r="O131" s="160"/>
      <c r="P131" s="160"/>
      <c r="Q131" s="160"/>
      <c r="R131" s="160"/>
      <c r="S131" s="160"/>
      <c r="T131" s="161"/>
      <c r="AT131" s="155" t="s">
        <v>125</v>
      </c>
      <c r="AU131" s="155" t="s">
        <v>82</v>
      </c>
      <c r="AV131" s="13" t="s">
        <v>82</v>
      </c>
      <c r="AW131" s="13" t="s">
        <v>31</v>
      </c>
      <c r="AX131" s="13" t="s">
        <v>76</v>
      </c>
      <c r="AY131" s="155" t="s">
        <v>113</v>
      </c>
    </row>
    <row r="132" spans="2:51" s="13" customFormat="1" ht="11.25">
      <c r="B132" s="153"/>
      <c r="D132" s="154" t="s">
        <v>125</v>
      </c>
      <c r="E132" s="155" t="s">
        <v>1</v>
      </c>
      <c r="F132" s="156" t="s">
        <v>140</v>
      </c>
      <c r="H132" s="157">
        <v>0.45</v>
      </c>
      <c r="I132" s="158"/>
      <c r="L132" s="153"/>
      <c r="M132" s="159"/>
      <c r="N132" s="160"/>
      <c r="O132" s="160"/>
      <c r="P132" s="160"/>
      <c r="Q132" s="160"/>
      <c r="R132" s="160"/>
      <c r="S132" s="160"/>
      <c r="T132" s="161"/>
      <c r="AT132" s="155" t="s">
        <v>125</v>
      </c>
      <c r="AU132" s="155" t="s">
        <v>82</v>
      </c>
      <c r="AV132" s="13" t="s">
        <v>82</v>
      </c>
      <c r="AW132" s="13" t="s">
        <v>31</v>
      </c>
      <c r="AX132" s="13" t="s">
        <v>76</v>
      </c>
      <c r="AY132" s="155" t="s">
        <v>113</v>
      </c>
    </row>
    <row r="133" spans="2:51" s="14" customFormat="1" ht="11.25">
      <c r="B133" s="162"/>
      <c r="D133" s="154" t="s">
        <v>125</v>
      </c>
      <c r="E133" s="163" t="s">
        <v>1</v>
      </c>
      <c r="F133" s="164" t="s">
        <v>128</v>
      </c>
      <c r="H133" s="165">
        <v>7.65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125</v>
      </c>
      <c r="AU133" s="163" t="s">
        <v>82</v>
      </c>
      <c r="AV133" s="14" t="s">
        <v>119</v>
      </c>
      <c r="AW133" s="14" t="s">
        <v>31</v>
      </c>
      <c r="AX133" s="14" t="s">
        <v>6</v>
      </c>
      <c r="AY133" s="163" t="s">
        <v>113</v>
      </c>
    </row>
    <row r="134" spans="1:65" s="2" customFormat="1" ht="24.2" customHeight="1">
      <c r="A134" s="31"/>
      <c r="B134" s="138"/>
      <c r="C134" s="139" t="s">
        <v>141</v>
      </c>
      <c r="D134" s="139" t="s">
        <v>115</v>
      </c>
      <c r="E134" s="140" t="s">
        <v>142</v>
      </c>
      <c r="F134" s="141" t="s">
        <v>143</v>
      </c>
      <c r="G134" s="142" t="s">
        <v>118</v>
      </c>
      <c r="H134" s="143">
        <v>130</v>
      </c>
      <c r="I134" s="144"/>
      <c r="J134" s="145">
        <f>ROUND(I134*H134,0)</f>
        <v>0</v>
      </c>
      <c r="K134" s="146"/>
      <c r="L134" s="32"/>
      <c r="M134" s="147" t="s">
        <v>1</v>
      </c>
      <c r="N134" s="148" t="s">
        <v>41</v>
      </c>
      <c r="O134" s="57"/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1" t="s">
        <v>119</v>
      </c>
      <c r="AT134" s="151" t="s">
        <v>115</v>
      </c>
      <c r="AU134" s="151" t="s">
        <v>82</v>
      </c>
      <c r="AY134" s="16" t="s">
        <v>113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6" t="s">
        <v>6</v>
      </c>
      <c r="BK134" s="152">
        <f>ROUND(I134*H134,0)</f>
        <v>0</v>
      </c>
      <c r="BL134" s="16" t="s">
        <v>119</v>
      </c>
      <c r="BM134" s="151" t="s">
        <v>144</v>
      </c>
    </row>
    <row r="135" spans="1:65" s="2" customFormat="1" ht="24.2" customHeight="1">
      <c r="A135" s="31"/>
      <c r="B135" s="138"/>
      <c r="C135" s="139" t="s">
        <v>145</v>
      </c>
      <c r="D135" s="139" t="s">
        <v>115</v>
      </c>
      <c r="E135" s="140" t="s">
        <v>146</v>
      </c>
      <c r="F135" s="141" t="s">
        <v>147</v>
      </c>
      <c r="G135" s="142" t="s">
        <v>123</v>
      </c>
      <c r="H135" s="143">
        <v>8.5</v>
      </c>
      <c r="I135" s="144"/>
      <c r="J135" s="145">
        <f>ROUND(I135*H135,0)</f>
        <v>0</v>
      </c>
      <c r="K135" s="146"/>
      <c r="L135" s="32"/>
      <c r="M135" s="147" t="s">
        <v>1</v>
      </c>
      <c r="N135" s="148" t="s">
        <v>41</v>
      </c>
      <c r="O135" s="57"/>
      <c r="P135" s="149">
        <f>O135*H135</f>
        <v>0</v>
      </c>
      <c r="Q135" s="149">
        <v>2.16</v>
      </c>
      <c r="R135" s="149">
        <f>Q135*H135</f>
        <v>18.36</v>
      </c>
      <c r="S135" s="149">
        <v>0</v>
      </c>
      <c r="T135" s="150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1" t="s">
        <v>119</v>
      </c>
      <c r="AT135" s="151" t="s">
        <v>115</v>
      </c>
      <c r="AU135" s="151" t="s">
        <v>82</v>
      </c>
      <c r="AY135" s="16" t="s">
        <v>113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6" t="s">
        <v>6</v>
      </c>
      <c r="BK135" s="152">
        <f>ROUND(I135*H135,0)</f>
        <v>0</v>
      </c>
      <c r="BL135" s="16" t="s">
        <v>119</v>
      </c>
      <c r="BM135" s="151" t="s">
        <v>148</v>
      </c>
    </row>
    <row r="136" spans="2:51" s="13" customFormat="1" ht="11.25">
      <c r="B136" s="153"/>
      <c r="D136" s="154" t="s">
        <v>125</v>
      </c>
      <c r="E136" s="155" t="s">
        <v>1</v>
      </c>
      <c r="F136" s="156" t="s">
        <v>149</v>
      </c>
      <c r="H136" s="157">
        <v>8</v>
      </c>
      <c r="I136" s="158"/>
      <c r="L136" s="153"/>
      <c r="M136" s="159"/>
      <c r="N136" s="160"/>
      <c r="O136" s="160"/>
      <c r="P136" s="160"/>
      <c r="Q136" s="160"/>
      <c r="R136" s="160"/>
      <c r="S136" s="160"/>
      <c r="T136" s="161"/>
      <c r="AT136" s="155" t="s">
        <v>125</v>
      </c>
      <c r="AU136" s="155" t="s">
        <v>82</v>
      </c>
      <c r="AV136" s="13" t="s">
        <v>82</v>
      </c>
      <c r="AW136" s="13" t="s">
        <v>31</v>
      </c>
      <c r="AX136" s="13" t="s">
        <v>76</v>
      </c>
      <c r="AY136" s="155" t="s">
        <v>113</v>
      </c>
    </row>
    <row r="137" spans="2:51" s="13" customFormat="1" ht="11.25">
      <c r="B137" s="153"/>
      <c r="D137" s="154" t="s">
        <v>125</v>
      </c>
      <c r="E137" s="155" t="s">
        <v>1</v>
      </c>
      <c r="F137" s="156" t="s">
        <v>150</v>
      </c>
      <c r="H137" s="157">
        <v>0.5</v>
      </c>
      <c r="I137" s="158"/>
      <c r="L137" s="153"/>
      <c r="M137" s="159"/>
      <c r="N137" s="160"/>
      <c r="O137" s="160"/>
      <c r="P137" s="160"/>
      <c r="Q137" s="160"/>
      <c r="R137" s="160"/>
      <c r="S137" s="160"/>
      <c r="T137" s="161"/>
      <c r="AT137" s="155" t="s">
        <v>125</v>
      </c>
      <c r="AU137" s="155" t="s">
        <v>82</v>
      </c>
      <c r="AV137" s="13" t="s">
        <v>82</v>
      </c>
      <c r="AW137" s="13" t="s">
        <v>31</v>
      </c>
      <c r="AX137" s="13" t="s">
        <v>76</v>
      </c>
      <c r="AY137" s="155" t="s">
        <v>113</v>
      </c>
    </row>
    <row r="138" spans="2:51" s="14" customFormat="1" ht="11.25">
      <c r="B138" s="162"/>
      <c r="D138" s="154" t="s">
        <v>125</v>
      </c>
      <c r="E138" s="163" t="s">
        <v>1</v>
      </c>
      <c r="F138" s="164" t="s">
        <v>128</v>
      </c>
      <c r="H138" s="165">
        <v>8.5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125</v>
      </c>
      <c r="AU138" s="163" t="s">
        <v>82</v>
      </c>
      <c r="AV138" s="14" t="s">
        <v>119</v>
      </c>
      <c r="AW138" s="14" t="s">
        <v>31</v>
      </c>
      <c r="AX138" s="14" t="s">
        <v>6</v>
      </c>
      <c r="AY138" s="163" t="s">
        <v>113</v>
      </c>
    </row>
    <row r="139" spans="1:65" s="2" customFormat="1" ht="24.2" customHeight="1">
      <c r="A139" s="31"/>
      <c r="B139" s="138"/>
      <c r="C139" s="139" t="s">
        <v>151</v>
      </c>
      <c r="D139" s="139" t="s">
        <v>115</v>
      </c>
      <c r="E139" s="140" t="s">
        <v>152</v>
      </c>
      <c r="F139" s="141" t="s">
        <v>153</v>
      </c>
      <c r="G139" s="142" t="s">
        <v>154</v>
      </c>
      <c r="H139" s="143">
        <v>60</v>
      </c>
      <c r="I139" s="144"/>
      <c r="J139" s="145">
        <f>ROUND(I139*H139,0)</f>
        <v>0</v>
      </c>
      <c r="K139" s="146"/>
      <c r="L139" s="32"/>
      <c r="M139" s="147" t="s">
        <v>1</v>
      </c>
      <c r="N139" s="148" t="s">
        <v>41</v>
      </c>
      <c r="O139" s="57"/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1" t="s">
        <v>119</v>
      </c>
      <c r="AT139" s="151" t="s">
        <v>115</v>
      </c>
      <c r="AU139" s="151" t="s">
        <v>82</v>
      </c>
      <c r="AY139" s="16" t="s">
        <v>113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6" t="s">
        <v>6</v>
      </c>
      <c r="BK139" s="152">
        <f>ROUND(I139*H139,0)</f>
        <v>0</v>
      </c>
      <c r="BL139" s="16" t="s">
        <v>119</v>
      </c>
      <c r="BM139" s="151" t="s">
        <v>155</v>
      </c>
    </row>
    <row r="140" spans="2:51" s="13" customFormat="1" ht="11.25">
      <c r="B140" s="153"/>
      <c r="D140" s="154" t="s">
        <v>125</v>
      </c>
      <c r="E140" s="155" t="s">
        <v>1</v>
      </c>
      <c r="F140" s="156" t="s">
        <v>156</v>
      </c>
      <c r="H140" s="157">
        <v>55.5</v>
      </c>
      <c r="I140" s="158"/>
      <c r="L140" s="153"/>
      <c r="M140" s="159"/>
      <c r="N140" s="160"/>
      <c r="O140" s="160"/>
      <c r="P140" s="160"/>
      <c r="Q140" s="160"/>
      <c r="R140" s="160"/>
      <c r="S140" s="160"/>
      <c r="T140" s="161"/>
      <c r="AT140" s="155" t="s">
        <v>125</v>
      </c>
      <c r="AU140" s="155" t="s">
        <v>82</v>
      </c>
      <c r="AV140" s="13" t="s">
        <v>82</v>
      </c>
      <c r="AW140" s="13" t="s">
        <v>31</v>
      </c>
      <c r="AX140" s="13" t="s">
        <v>76</v>
      </c>
      <c r="AY140" s="155" t="s">
        <v>113</v>
      </c>
    </row>
    <row r="141" spans="2:51" s="13" customFormat="1" ht="11.25">
      <c r="B141" s="153"/>
      <c r="D141" s="154" t="s">
        <v>125</v>
      </c>
      <c r="E141" s="155" t="s">
        <v>1</v>
      </c>
      <c r="F141" s="156" t="s">
        <v>157</v>
      </c>
      <c r="H141" s="157">
        <v>4.5</v>
      </c>
      <c r="I141" s="158"/>
      <c r="L141" s="153"/>
      <c r="M141" s="159"/>
      <c r="N141" s="160"/>
      <c r="O141" s="160"/>
      <c r="P141" s="160"/>
      <c r="Q141" s="160"/>
      <c r="R141" s="160"/>
      <c r="S141" s="160"/>
      <c r="T141" s="161"/>
      <c r="AT141" s="155" t="s">
        <v>125</v>
      </c>
      <c r="AU141" s="155" t="s">
        <v>82</v>
      </c>
      <c r="AV141" s="13" t="s">
        <v>82</v>
      </c>
      <c r="AW141" s="13" t="s">
        <v>31</v>
      </c>
      <c r="AX141" s="13" t="s">
        <v>76</v>
      </c>
      <c r="AY141" s="155" t="s">
        <v>113</v>
      </c>
    </row>
    <row r="142" spans="2:51" s="14" customFormat="1" ht="11.25">
      <c r="B142" s="162"/>
      <c r="D142" s="154" t="s">
        <v>125</v>
      </c>
      <c r="E142" s="163" t="s">
        <v>1</v>
      </c>
      <c r="F142" s="164" t="s">
        <v>128</v>
      </c>
      <c r="H142" s="165">
        <v>60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125</v>
      </c>
      <c r="AU142" s="163" t="s">
        <v>82</v>
      </c>
      <c r="AV142" s="14" t="s">
        <v>119</v>
      </c>
      <c r="AW142" s="14" t="s">
        <v>31</v>
      </c>
      <c r="AX142" s="14" t="s">
        <v>6</v>
      </c>
      <c r="AY142" s="163" t="s">
        <v>113</v>
      </c>
    </row>
    <row r="143" spans="1:65" s="2" customFormat="1" ht="24.2" customHeight="1">
      <c r="A143" s="31"/>
      <c r="B143" s="138"/>
      <c r="C143" s="139" t="s">
        <v>137</v>
      </c>
      <c r="D143" s="139" t="s">
        <v>115</v>
      </c>
      <c r="E143" s="140" t="s">
        <v>158</v>
      </c>
      <c r="F143" s="141" t="s">
        <v>159</v>
      </c>
      <c r="G143" s="142" t="s">
        <v>154</v>
      </c>
      <c r="H143" s="143">
        <v>58.5</v>
      </c>
      <c r="I143" s="144"/>
      <c r="J143" s="145">
        <f>ROUND(I143*H143,0)</f>
        <v>0</v>
      </c>
      <c r="K143" s="146"/>
      <c r="L143" s="32"/>
      <c r="M143" s="147" t="s">
        <v>1</v>
      </c>
      <c r="N143" s="148" t="s">
        <v>41</v>
      </c>
      <c r="O143" s="57"/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1" t="s">
        <v>119</v>
      </c>
      <c r="AT143" s="151" t="s">
        <v>115</v>
      </c>
      <c r="AU143" s="151" t="s">
        <v>82</v>
      </c>
      <c r="AY143" s="16" t="s">
        <v>113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6" t="s">
        <v>6</v>
      </c>
      <c r="BK143" s="152">
        <f>ROUND(I143*H143,0)</f>
        <v>0</v>
      </c>
      <c r="BL143" s="16" t="s">
        <v>119</v>
      </c>
      <c r="BM143" s="151" t="s">
        <v>160</v>
      </c>
    </row>
    <row r="144" spans="2:51" s="13" customFormat="1" ht="11.25">
      <c r="B144" s="153"/>
      <c r="D144" s="154" t="s">
        <v>125</v>
      </c>
      <c r="E144" s="155" t="s">
        <v>1</v>
      </c>
      <c r="F144" s="156" t="s">
        <v>156</v>
      </c>
      <c r="H144" s="157">
        <v>55.5</v>
      </c>
      <c r="I144" s="158"/>
      <c r="L144" s="153"/>
      <c r="M144" s="159"/>
      <c r="N144" s="160"/>
      <c r="O144" s="160"/>
      <c r="P144" s="160"/>
      <c r="Q144" s="160"/>
      <c r="R144" s="160"/>
      <c r="S144" s="160"/>
      <c r="T144" s="161"/>
      <c r="AT144" s="155" t="s">
        <v>125</v>
      </c>
      <c r="AU144" s="155" t="s">
        <v>82</v>
      </c>
      <c r="AV144" s="13" t="s">
        <v>82</v>
      </c>
      <c r="AW144" s="13" t="s">
        <v>31</v>
      </c>
      <c r="AX144" s="13" t="s">
        <v>76</v>
      </c>
      <c r="AY144" s="155" t="s">
        <v>113</v>
      </c>
    </row>
    <row r="145" spans="2:51" s="13" customFormat="1" ht="11.25">
      <c r="B145" s="153"/>
      <c r="D145" s="154" t="s">
        <v>125</v>
      </c>
      <c r="E145" s="155" t="s">
        <v>1</v>
      </c>
      <c r="F145" s="156" t="s">
        <v>161</v>
      </c>
      <c r="H145" s="157">
        <v>3</v>
      </c>
      <c r="I145" s="158"/>
      <c r="L145" s="153"/>
      <c r="M145" s="159"/>
      <c r="N145" s="160"/>
      <c r="O145" s="160"/>
      <c r="P145" s="160"/>
      <c r="Q145" s="160"/>
      <c r="R145" s="160"/>
      <c r="S145" s="160"/>
      <c r="T145" s="161"/>
      <c r="AT145" s="155" t="s">
        <v>125</v>
      </c>
      <c r="AU145" s="155" t="s">
        <v>82</v>
      </c>
      <c r="AV145" s="13" t="s">
        <v>82</v>
      </c>
      <c r="AW145" s="13" t="s">
        <v>31</v>
      </c>
      <c r="AX145" s="13" t="s">
        <v>76</v>
      </c>
      <c r="AY145" s="155" t="s">
        <v>113</v>
      </c>
    </row>
    <row r="146" spans="2:51" s="14" customFormat="1" ht="11.25">
      <c r="B146" s="162"/>
      <c r="D146" s="154" t="s">
        <v>125</v>
      </c>
      <c r="E146" s="163" t="s">
        <v>1</v>
      </c>
      <c r="F146" s="164" t="s">
        <v>128</v>
      </c>
      <c r="H146" s="165">
        <v>58.5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125</v>
      </c>
      <c r="AU146" s="163" t="s">
        <v>82</v>
      </c>
      <c r="AV146" s="14" t="s">
        <v>119</v>
      </c>
      <c r="AW146" s="14" t="s">
        <v>31</v>
      </c>
      <c r="AX146" s="14" t="s">
        <v>6</v>
      </c>
      <c r="AY146" s="163" t="s">
        <v>113</v>
      </c>
    </row>
    <row r="147" spans="1:65" s="2" customFormat="1" ht="24.2" customHeight="1">
      <c r="A147" s="31"/>
      <c r="B147" s="138"/>
      <c r="C147" s="139" t="s">
        <v>162</v>
      </c>
      <c r="D147" s="139" t="s">
        <v>115</v>
      </c>
      <c r="E147" s="140" t="s">
        <v>163</v>
      </c>
      <c r="F147" s="141" t="s">
        <v>164</v>
      </c>
      <c r="G147" s="142" t="s">
        <v>118</v>
      </c>
      <c r="H147" s="143">
        <v>382.5</v>
      </c>
      <c r="I147" s="144"/>
      <c r="J147" s="145">
        <f>ROUND(I147*H147,0)</f>
        <v>0</v>
      </c>
      <c r="K147" s="146"/>
      <c r="L147" s="32"/>
      <c r="M147" s="147" t="s">
        <v>1</v>
      </c>
      <c r="N147" s="148" t="s">
        <v>41</v>
      </c>
      <c r="O147" s="57"/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1" t="s">
        <v>119</v>
      </c>
      <c r="AT147" s="151" t="s">
        <v>115</v>
      </c>
      <c r="AU147" s="151" t="s">
        <v>82</v>
      </c>
      <c r="AY147" s="16" t="s">
        <v>113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6" t="s">
        <v>6</v>
      </c>
      <c r="BK147" s="152">
        <f>ROUND(I147*H147,0)</f>
        <v>0</v>
      </c>
      <c r="BL147" s="16" t="s">
        <v>119</v>
      </c>
      <c r="BM147" s="151" t="s">
        <v>165</v>
      </c>
    </row>
    <row r="148" spans="2:51" s="13" customFormat="1" ht="11.25">
      <c r="B148" s="153"/>
      <c r="D148" s="154" t="s">
        <v>125</v>
      </c>
      <c r="E148" s="155" t="s">
        <v>1</v>
      </c>
      <c r="F148" s="156" t="s">
        <v>166</v>
      </c>
      <c r="H148" s="157">
        <v>360</v>
      </c>
      <c r="I148" s="158"/>
      <c r="L148" s="153"/>
      <c r="M148" s="159"/>
      <c r="N148" s="160"/>
      <c r="O148" s="160"/>
      <c r="P148" s="160"/>
      <c r="Q148" s="160"/>
      <c r="R148" s="160"/>
      <c r="S148" s="160"/>
      <c r="T148" s="161"/>
      <c r="AT148" s="155" t="s">
        <v>125</v>
      </c>
      <c r="AU148" s="155" t="s">
        <v>82</v>
      </c>
      <c r="AV148" s="13" t="s">
        <v>82</v>
      </c>
      <c r="AW148" s="13" t="s">
        <v>31</v>
      </c>
      <c r="AX148" s="13" t="s">
        <v>76</v>
      </c>
      <c r="AY148" s="155" t="s">
        <v>113</v>
      </c>
    </row>
    <row r="149" spans="2:51" s="13" customFormat="1" ht="11.25">
      <c r="B149" s="153"/>
      <c r="D149" s="154" t="s">
        <v>125</v>
      </c>
      <c r="E149" s="155" t="s">
        <v>1</v>
      </c>
      <c r="F149" s="156" t="s">
        <v>167</v>
      </c>
      <c r="H149" s="157">
        <v>22.5</v>
      </c>
      <c r="I149" s="158"/>
      <c r="L149" s="153"/>
      <c r="M149" s="159"/>
      <c r="N149" s="160"/>
      <c r="O149" s="160"/>
      <c r="P149" s="160"/>
      <c r="Q149" s="160"/>
      <c r="R149" s="160"/>
      <c r="S149" s="160"/>
      <c r="T149" s="161"/>
      <c r="AT149" s="155" t="s">
        <v>125</v>
      </c>
      <c r="AU149" s="155" t="s">
        <v>82</v>
      </c>
      <c r="AV149" s="13" t="s">
        <v>82</v>
      </c>
      <c r="AW149" s="13" t="s">
        <v>31</v>
      </c>
      <c r="AX149" s="13" t="s">
        <v>76</v>
      </c>
      <c r="AY149" s="155" t="s">
        <v>113</v>
      </c>
    </row>
    <row r="150" spans="2:51" s="14" customFormat="1" ht="11.25">
      <c r="B150" s="162"/>
      <c r="D150" s="154" t="s">
        <v>125</v>
      </c>
      <c r="E150" s="163" t="s">
        <v>1</v>
      </c>
      <c r="F150" s="164" t="s">
        <v>128</v>
      </c>
      <c r="H150" s="165">
        <v>382.5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125</v>
      </c>
      <c r="AU150" s="163" t="s">
        <v>82</v>
      </c>
      <c r="AV150" s="14" t="s">
        <v>119</v>
      </c>
      <c r="AW150" s="14" t="s">
        <v>31</v>
      </c>
      <c r="AX150" s="14" t="s">
        <v>6</v>
      </c>
      <c r="AY150" s="163" t="s">
        <v>113</v>
      </c>
    </row>
    <row r="151" spans="2:63" s="12" customFormat="1" ht="22.9" customHeight="1">
      <c r="B151" s="125"/>
      <c r="D151" s="126" t="s">
        <v>75</v>
      </c>
      <c r="E151" s="136" t="s">
        <v>129</v>
      </c>
      <c r="F151" s="136" t="s">
        <v>168</v>
      </c>
      <c r="I151" s="128"/>
      <c r="J151" s="137">
        <f>BK151</f>
        <v>0</v>
      </c>
      <c r="L151" s="125"/>
      <c r="M151" s="130"/>
      <c r="N151" s="131"/>
      <c r="O151" s="131"/>
      <c r="P151" s="132">
        <f>SUM(P152:P168)</f>
        <v>0</v>
      </c>
      <c r="Q151" s="131"/>
      <c r="R151" s="132">
        <f>SUM(R152:R168)</f>
        <v>31.66778</v>
      </c>
      <c r="S151" s="131"/>
      <c r="T151" s="133">
        <f>SUM(T152:T168)</f>
        <v>0</v>
      </c>
      <c r="AR151" s="126" t="s">
        <v>6</v>
      </c>
      <c r="AT151" s="134" t="s">
        <v>75</v>
      </c>
      <c r="AU151" s="134" t="s">
        <v>6</v>
      </c>
      <c r="AY151" s="126" t="s">
        <v>113</v>
      </c>
      <c r="BK151" s="135">
        <f>SUM(BK152:BK168)</f>
        <v>0</v>
      </c>
    </row>
    <row r="152" spans="1:65" s="2" customFormat="1" ht="24.2" customHeight="1">
      <c r="A152" s="31"/>
      <c r="B152" s="138"/>
      <c r="C152" s="139" t="s">
        <v>169</v>
      </c>
      <c r="D152" s="139" t="s">
        <v>115</v>
      </c>
      <c r="E152" s="140" t="s">
        <v>170</v>
      </c>
      <c r="F152" s="141" t="s">
        <v>171</v>
      </c>
      <c r="G152" s="142" t="s">
        <v>172</v>
      </c>
      <c r="H152" s="143">
        <v>80</v>
      </c>
      <c r="I152" s="144"/>
      <c r="J152" s="145">
        <f aca="true" t="shared" si="0" ref="J152:J157">ROUND(I152*H152,0)</f>
        <v>0</v>
      </c>
      <c r="K152" s="146"/>
      <c r="L152" s="32"/>
      <c r="M152" s="147" t="s">
        <v>1</v>
      </c>
      <c r="N152" s="148" t="s">
        <v>41</v>
      </c>
      <c r="O152" s="57"/>
      <c r="P152" s="149">
        <f aca="true" t="shared" si="1" ref="P152:P157">O152*H152</f>
        <v>0</v>
      </c>
      <c r="Q152" s="149">
        <v>0.17489</v>
      </c>
      <c r="R152" s="149">
        <f aca="true" t="shared" si="2" ref="R152:R157">Q152*H152</f>
        <v>13.9912</v>
      </c>
      <c r="S152" s="149">
        <v>0</v>
      </c>
      <c r="T152" s="150">
        <f aca="true" t="shared" si="3" ref="T152:T157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1" t="s">
        <v>119</v>
      </c>
      <c r="AT152" s="151" t="s">
        <v>115</v>
      </c>
      <c r="AU152" s="151" t="s">
        <v>82</v>
      </c>
      <c r="AY152" s="16" t="s">
        <v>113</v>
      </c>
      <c r="BE152" s="152">
        <f aca="true" t="shared" si="4" ref="BE152:BE157">IF(N152="základní",J152,0)</f>
        <v>0</v>
      </c>
      <c r="BF152" s="152">
        <f aca="true" t="shared" si="5" ref="BF152:BF157">IF(N152="snížená",J152,0)</f>
        <v>0</v>
      </c>
      <c r="BG152" s="152">
        <f aca="true" t="shared" si="6" ref="BG152:BG157">IF(N152="zákl. přenesená",J152,0)</f>
        <v>0</v>
      </c>
      <c r="BH152" s="152">
        <f aca="true" t="shared" si="7" ref="BH152:BH157">IF(N152="sníž. přenesená",J152,0)</f>
        <v>0</v>
      </c>
      <c r="BI152" s="152">
        <f aca="true" t="shared" si="8" ref="BI152:BI157">IF(N152="nulová",J152,0)</f>
        <v>0</v>
      </c>
      <c r="BJ152" s="16" t="s">
        <v>6</v>
      </c>
      <c r="BK152" s="152">
        <f aca="true" t="shared" si="9" ref="BK152:BK157">ROUND(I152*H152,0)</f>
        <v>0</v>
      </c>
      <c r="BL152" s="16" t="s">
        <v>119</v>
      </c>
      <c r="BM152" s="151" t="s">
        <v>173</v>
      </c>
    </row>
    <row r="153" spans="1:65" s="2" customFormat="1" ht="24.2" customHeight="1">
      <c r="A153" s="31"/>
      <c r="B153" s="138"/>
      <c r="C153" s="170" t="s">
        <v>174</v>
      </c>
      <c r="D153" s="170" t="s">
        <v>133</v>
      </c>
      <c r="E153" s="171" t="s">
        <v>175</v>
      </c>
      <c r="F153" s="172" t="s">
        <v>176</v>
      </c>
      <c r="G153" s="173" t="s">
        <v>172</v>
      </c>
      <c r="H153" s="174">
        <v>80</v>
      </c>
      <c r="I153" s="175"/>
      <c r="J153" s="176">
        <f t="shared" si="0"/>
        <v>0</v>
      </c>
      <c r="K153" s="177"/>
      <c r="L153" s="178"/>
      <c r="M153" s="179" t="s">
        <v>1</v>
      </c>
      <c r="N153" s="180" t="s">
        <v>41</v>
      </c>
      <c r="O153" s="57"/>
      <c r="P153" s="149">
        <f t="shared" si="1"/>
        <v>0</v>
      </c>
      <c r="Q153" s="149">
        <v>0.0035</v>
      </c>
      <c r="R153" s="149">
        <f t="shared" si="2"/>
        <v>0.28</v>
      </c>
      <c r="S153" s="149">
        <v>0</v>
      </c>
      <c r="T153" s="150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1" t="s">
        <v>137</v>
      </c>
      <c r="AT153" s="151" t="s">
        <v>133</v>
      </c>
      <c r="AU153" s="151" t="s">
        <v>82</v>
      </c>
      <c r="AY153" s="16" t="s">
        <v>113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6" t="s">
        <v>6</v>
      </c>
      <c r="BK153" s="152">
        <f t="shared" si="9"/>
        <v>0</v>
      </c>
      <c r="BL153" s="16" t="s">
        <v>119</v>
      </c>
      <c r="BM153" s="151" t="s">
        <v>177</v>
      </c>
    </row>
    <row r="154" spans="1:65" s="2" customFormat="1" ht="24.2" customHeight="1">
      <c r="A154" s="31"/>
      <c r="B154" s="138"/>
      <c r="C154" s="139" t="s">
        <v>8</v>
      </c>
      <c r="D154" s="139" t="s">
        <v>115</v>
      </c>
      <c r="E154" s="140" t="s">
        <v>178</v>
      </c>
      <c r="F154" s="141" t="s">
        <v>179</v>
      </c>
      <c r="G154" s="142" t="s">
        <v>172</v>
      </c>
      <c r="H154" s="143">
        <v>1</v>
      </c>
      <c r="I154" s="144"/>
      <c r="J154" s="145">
        <f t="shared" si="0"/>
        <v>0</v>
      </c>
      <c r="K154" s="146"/>
      <c r="L154" s="32"/>
      <c r="M154" s="147" t="s">
        <v>1</v>
      </c>
      <c r="N154" s="148" t="s">
        <v>41</v>
      </c>
      <c r="O154" s="57"/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1" t="s">
        <v>119</v>
      </c>
      <c r="AT154" s="151" t="s">
        <v>115</v>
      </c>
      <c r="AU154" s="151" t="s">
        <v>82</v>
      </c>
      <c r="AY154" s="16" t="s">
        <v>113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6" t="s">
        <v>6</v>
      </c>
      <c r="BK154" s="152">
        <f t="shared" si="9"/>
        <v>0</v>
      </c>
      <c r="BL154" s="16" t="s">
        <v>119</v>
      </c>
      <c r="BM154" s="151" t="s">
        <v>180</v>
      </c>
    </row>
    <row r="155" spans="1:65" s="2" customFormat="1" ht="24.2" customHeight="1">
      <c r="A155" s="31"/>
      <c r="B155" s="138"/>
      <c r="C155" s="170" t="s">
        <v>181</v>
      </c>
      <c r="D155" s="170" t="s">
        <v>133</v>
      </c>
      <c r="E155" s="171" t="s">
        <v>182</v>
      </c>
      <c r="F155" s="172" t="s">
        <v>183</v>
      </c>
      <c r="G155" s="173" t="s">
        <v>172</v>
      </c>
      <c r="H155" s="174">
        <v>1</v>
      </c>
      <c r="I155" s="175"/>
      <c r="J155" s="176">
        <f t="shared" si="0"/>
        <v>0</v>
      </c>
      <c r="K155" s="177"/>
      <c r="L155" s="178"/>
      <c r="M155" s="179" t="s">
        <v>1</v>
      </c>
      <c r="N155" s="180" t="s">
        <v>41</v>
      </c>
      <c r="O155" s="57"/>
      <c r="P155" s="149">
        <f t="shared" si="1"/>
        <v>0</v>
      </c>
      <c r="Q155" s="149">
        <v>0.03618</v>
      </c>
      <c r="R155" s="149">
        <f t="shared" si="2"/>
        <v>0.03618</v>
      </c>
      <c r="S155" s="149">
        <v>0</v>
      </c>
      <c r="T155" s="150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1" t="s">
        <v>137</v>
      </c>
      <c r="AT155" s="151" t="s">
        <v>133</v>
      </c>
      <c r="AU155" s="151" t="s">
        <v>82</v>
      </c>
      <c r="AY155" s="16" t="s">
        <v>113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6" t="s">
        <v>6</v>
      </c>
      <c r="BK155" s="152">
        <f t="shared" si="9"/>
        <v>0</v>
      </c>
      <c r="BL155" s="16" t="s">
        <v>119</v>
      </c>
      <c r="BM155" s="151" t="s">
        <v>184</v>
      </c>
    </row>
    <row r="156" spans="1:65" s="2" customFormat="1" ht="24.2" customHeight="1">
      <c r="A156" s="31"/>
      <c r="B156" s="138"/>
      <c r="C156" s="139" t="s">
        <v>185</v>
      </c>
      <c r="D156" s="139" t="s">
        <v>115</v>
      </c>
      <c r="E156" s="140" t="s">
        <v>186</v>
      </c>
      <c r="F156" s="141" t="s">
        <v>187</v>
      </c>
      <c r="G156" s="142" t="s">
        <v>172</v>
      </c>
      <c r="H156" s="143">
        <v>68</v>
      </c>
      <c r="I156" s="144"/>
      <c r="J156" s="145">
        <f t="shared" si="0"/>
        <v>0</v>
      </c>
      <c r="K156" s="146"/>
      <c r="L156" s="32"/>
      <c r="M156" s="147" t="s">
        <v>1</v>
      </c>
      <c r="N156" s="148" t="s">
        <v>41</v>
      </c>
      <c r="O156" s="57"/>
      <c r="P156" s="149">
        <f t="shared" si="1"/>
        <v>0</v>
      </c>
      <c r="Q156" s="149">
        <v>0.0012</v>
      </c>
      <c r="R156" s="149">
        <f t="shared" si="2"/>
        <v>0.08159999999999999</v>
      </c>
      <c r="S156" s="149">
        <v>0</v>
      </c>
      <c r="T156" s="150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1" t="s">
        <v>119</v>
      </c>
      <c r="AT156" s="151" t="s">
        <v>115</v>
      </c>
      <c r="AU156" s="151" t="s">
        <v>82</v>
      </c>
      <c r="AY156" s="16" t="s">
        <v>113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6" t="s">
        <v>6</v>
      </c>
      <c r="BK156" s="152">
        <f t="shared" si="9"/>
        <v>0</v>
      </c>
      <c r="BL156" s="16" t="s">
        <v>119</v>
      </c>
      <c r="BM156" s="151" t="s">
        <v>188</v>
      </c>
    </row>
    <row r="157" spans="1:65" s="2" customFormat="1" ht="16.5" customHeight="1">
      <c r="A157" s="31"/>
      <c r="B157" s="138"/>
      <c r="C157" s="170" t="s">
        <v>189</v>
      </c>
      <c r="D157" s="170" t="s">
        <v>133</v>
      </c>
      <c r="E157" s="171" t="s">
        <v>190</v>
      </c>
      <c r="F157" s="172" t="s">
        <v>191</v>
      </c>
      <c r="G157" s="173" t="s">
        <v>172</v>
      </c>
      <c r="H157" s="174">
        <v>68</v>
      </c>
      <c r="I157" s="175"/>
      <c r="J157" s="176">
        <f t="shared" si="0"/>
        <v>0</v>
      </c>
      <c r="K157" s="177"/>
      <c r="L157" s="178"/>
      <c r="M157" s="179" t="s">
        <v>1</v>
      </c>
      <c r="N157" s="180" t="s">
        <v>41</v>
      </c>
      <c r="O157" s="57"/>
      <c r="P157" s="149">
        <f t="shared" si="1"/>
        <v>0</v>
      </c>
      <c r="Q157" s="149">
        <v>0.096</v>
      </c>
      <c r="R157" s="149">
        <f t="shared" si="2"/>
        <v>6.5280000000000005</v>
      </c>
      <c r="S157" s="149">
        <v>0</v>
      </c>
      <c r="T157" s="150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1" t="s">
        <v>137</v>
      </c>
      <c r="AT157" s="151" t="s">
        <v>133</v>
      </c>
      <c r="AU157" s="151" t="s">
        <v>82</v>
      </c>
      <c r="AY157" s="16" t="s">
        <v>113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6" t="s">
        <v>6</v>
      </c>
      <c r="BK157" s="152">
        <f t="shared" si="9"/>
        <v>0</v>
      </c>
      <c r="BL157" s="16" t="s">
        <v>119</v>
      </c>
      <c r="BM157" s="151" t="s">
        <v>192</v>
      </c>
    </row>
    <row r="158" spans="2:51" s="13" customFormat="1" ht="11.25">
      <c r="B158" s="153"/>
      <c r="D158" s="154" t="s">
        <v>125</v>
      </c>
      <c r="E158" s="155" t="s">
        <v>1</v>
      </c>
      <c r="F158" s="156" t="s">
        <v>193</v>
      </c>
      <c r="H158" s="157">
        <v>68</v>
      </c>
      <c r="I158" s="158"/>
      <c r="L158" s="153"/>
      <c r="M158" s="159"/>
      <c r="N158" s="160"/>
      <c r="O158" s="160"/>
      <c r="P158" s="160"/>
      <c r="Q158" s="160"/>
      <c r="R158" s="160"/>
      <c r="S158" s="160"/>
      <c r="T158" s="161"/>
      <c r="AT158" s="155" t="s">
        <v>125</v>
      </c>
      <c r="AU158" s="155" t="s">
        <v>82</v>
      </c>
      <c r="AV158" s="13" t="s">
        <v>82</v>
      </c>
      <c r="AW158" s="13" t="s">
        <v>31</v>
      </c>
      <c r="AX158" s="13" t="s">
        <v>6</v>
      </c>
      <c r="AY158" s="155" t="s">
        <v>113</v>
      </c>
    </row>
    <row r="159" spans="1:65" s="2" customFormat="1" ht="21.75" customHeight="1">
      <c r="A159" s="31"/>
      <c r="B159" s="138"/>
      <c r="C159" s="170" t="s">
        <v>194</v>
      </c>
      <c r="D159" s="170" t="s">
        <v>133</v>
      </c>
      <c r="E159" s="171" t="s">
        <v>195</v>
      </c>
      <c r="F159" s="172" t="s">
        <v>196</v>
      </c>
      <c r="G159" s="173" t="s">
        <v>172</v>
      </c>
      <c r="H159" s="174">
        <v>136</v>
      </c>
      <c r="I159" s="175"/>
      <c r="J159" s="176">
        <f>ROUND(I159*H159,0)</f>
        <v>0</v>
      </c>
      <c r="K159" s="177"/>
      <c r="L159" s="178"/>
      <c r="M159" s="179" t="s">
        <v>1</v>
      </c>
      <c r="N159" s="180" t="s">
        <v>41</v>
      </c>
      <c r="O159" s="57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1" t="s">
        <v>137</v>
      </c>
      <c r="AT159" s="151" t="s">
        <v>133</v>
      </c>
      <c r="AU159" s="151" t="s">
        <v>82</v>
      </c>
      <c r="AY159" s="16" t="s">
        <v>113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6" t="s">
        <v>6</v>
      </c>
      <c r="BK159" s="152">
        <f>ROUND(I159*H159,0)</f>
        <v>0</v>
      </c>
      <c r="BL159" s="16" t="s">
        <v>119</v>
      </c>
      <c r="BM159" s="151" t="s">
        <v>197</v>
      </c>
    </row>
    <row r="160" spans="2:51" s="13" customFormat="1" ht="11.25">
      <c r="B160" s="153"/>
      <c r="D160" s="154" t="s">
        <v>125</v>
      </c>
      <c r="E160" s="155" t="s">
        <v>1</v>
      </c>
      <c r="F160" s="156" t="s">
        <v>198</v>
      </c>
      <c r="H160" s="157">
        <v>128</v>
      </c>
      <c r="I160" s="158"/>
      <c r="L160" s="153"/>
      <c r="M160" s="159"/>
      <c r="N160" s="160"/>
      <c r="O160" s="160"/>
      <c r="P160" s="160"/>
      <c r="Q160" s="160"/>
      <c r="R160" s="160"/>
      <c r="S160" s="160"/>
      <c r="T160" s="161"/>
      <c r="AT160" s="155" t="s">
        <v>125</v>
      </c>
      <c r="AU160" s="155" t="s">
        <v>82</v>
      </c>
      <c r="AV160" s="13" t="s">
        <v>82</v>
      </c>
      <c r="AW160" s="13" t="s">
        <v>31</v>
      </c>
      <c r="AX160" s="13" t="s">
        <v>76</v>
      </c>
      <c r="AY160" s="155" t="s">
        <v>113</v>
      </c>
    </row>
    <row r="161" spans="2:51" s="13" customFormat="1" ht="11.25">
      <c r="B161" s="153"/>
      <c r="D161" s="154" t="s">
        <v>125</v>
      </c>
      <c r="E161" s="155" t="s">
        <v>1</v>
      </c>
      <c r="F161" s="156" t="s">
        <v>199</v>
      </c>
      <c r="H161" s="157">
        <v>8</v>
      </c>
      <c r="I161" s="158"/>
      <c r="L161" s="153"/>
      <c r="M161" s="159"/>
      <c r="N161" s="160"/>
      <c r="O161" s="160"/>
      <c r="P161" s="160"/>
      <c r="Q161" s="160"/>
      <c r="R161" s="160"/>
      <c r="S161" s="160"/>
      <c r="T161" s="161"/>
      <c r="AT161" s="155" t="s">
        <v>125</v>
      </c>
      <c r="AU161" s="155" t="s">
        <v>82</v>
      </c>
      <c r="AV161" s="13" t="s">
        <v>82</v>
      </c>
      <c r="AW161" s="13" t="s">
        <v>31</v>
      </c>
      <c r="AX161" s="13" t="s">
        <v>76</v>
      </c>
      <c r="AY161" s="155" t="s">
        <v>113</v>
      </c>
    </row>
    <row r="162" spans="2:51" s="14" customFormat="1" ht="11.25">
      <c r="B162" s="162"/>
      <c r="D162" s="154" t="s">
        <v>125</v>
      </c>
      <c r="E162" s="163" t="s">
        <v>1</v>
      </c>
      <c r="F162" s="164" t="s">
        <v>128</v>
      </c>
      <c r="H162" s="165">
        <v>136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125</v>
      </c>
      <c r="AU162" s="163" t="s">
        <v>82</v>
      </c>
      <c r="AV162" s="14" t="s">
        <v>119</v>
      </c>
      <c r="AW162" s="14" t="s">
        <v>31</v>
      </c>
      <c r="AX162" s="14" t="s">
        <v>6</v>
      </c>
      <c r="AY162" s="163" t="s">
        <v>113</v>
      </c>
    </row>
    <row r="163" spans="1:65" s="2" customFormat="1" ht="24.2" customHeight="1">
      <c r="A163" s="31"/>
      <c r="B163" s="138"/>
      <c r="C163" s="139" t="s">
        <v>200</v>
      </c>
      <c r="D163" s="139" t="s">
        <v>115</v>
      </c>
      <c r="E163" s="140" t="s">
        <v>201</v>
      </c>
      <c r="F163" s="141" t="s">
        <v>202</v>
      </c>
      <c r="G163" s="142" t="s">
        <v>154</v>
      </c>
      <c r="H163" s="143">
        <v>170</v>
      </c>
      <c r="I163" s="144"/>
      <c r="J163" s="145">
        <f>ROUND(I163*H163,0)</f>
        <v>0</v>
      </c>
      <c r="K163" s="146"/>
      <c r="L163" s="32"/>
      <c r="M163" s="147" t="s">
        <v>1</v>
      </c>
      <c r="N163" s="148" t="s">
        <v>41</v>
      </c>
      <c r="O163" s="57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1" t="s">
        <v>119</v>
      </c>
      <c r="AT163" s="151" t="s">
        <v>115</v>
      </c>
      <c r="AU163" s="151" t="s">
        <v>82</v>
      </c>
      <c r="AY163" s="16" t="s">
        <v>113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6" t="s">
        <v>6</v>
      </c>
      <c r="BK163" s="152">
        <f>ROUND(I163*H163,0)</f>
        <v>0</v>
      </c>
      <c r="BL163" s="16" t="s">
        <v>119</v>
      </c>
      <c r="BM163" s="151" t="s">
        <v>203</v>
      </c>
    </row>
    <row r="164" spans="1:65" s="2" customFormat="1" ht="44.25" customHeight="1">
      <c r="A164" s="31"/>
      <c r="B164" s="138"/>
      <c r="C164" s="170" t="s">
        <v>204</v>
      </c>
      <c r="D164" s="170" t="s">
        <v>133</v>
      </c>
      <c r="E164" s="171" t="s">
        <v>205</v>
      </c>
      <c r="F164" s="172" t="s">
        <v>206</v>
      </c>
      <c r="G164" s="173" t="s">
        <v>172</v>
      </c>
      <c r="H164" s="174">
        <v>68</v>
      </c>
      <c r="I164" s="175"/>
      <c r="J164" s="176">
        <f>ROUND(I164*H164,0)</f>
        <v>0</v>
      </c>
      <c r="K164" s="177"/>
      <c r="L164" s="178"/>
      <c r="M164" s="179" t="s">
        <v>1</v>
      </c>
      <c r="N164" s="180" t="s">
        <v>41</v>
      </c>
      <c r="O164" s="57"/>
      <c r="P164" s="149">
        <f>O164*H164</f>
        <v>0</v>
      </c>
      <c r="Q164" s="149">
        <v>0.0135</v>
      </c>
      <c r="R164" s="149">
        <f>Q164*H164</f>
        <v>0.918</v>
      </c>
      <c r="S164" s="149">
        <v>0</v>
      </c>
      <c r="T164" s="150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1" t="s">
        <v>137</v>
      </c>
      <c r="AT164" s="151" t="s">
        <v>133</v>
      </c>
      <c r="AU164" s="151" t="s">
        <v>82</v>
      </c>
      <c r="AY164" s="16" t="s">
        <v>113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6" t="s">
        <v>6</v>
      </c>
      <c r="BK164" s="152">
        <f>ROUND(I164*H164,0)</f>
        <v>0</v>
      </c>
      <c r="BL164" s="16" t="s">
        <v>119</v>
      </c>
      <c r="BM164" s="151" t="s">
        <v>207</v>
      </c>
    </row>
    <row r="165" spans="1:65" s="2" customFormat="1" ht="16.5" customHeight="1">
      <c r="A165" s="31"/>
      <c r="B165" s="138"/>
      <c r="C165" s="170" t="s">
        <v>208</v>
      </c>
      <c r="D165" s="170" t="s">
        <v>133</v>
      </c>
      <c r="E165" s="171" t="s">
        <v>209</v>
      </c>
      <c r="F165" s="172" t="s">
        <v>210</v>
      </c>
      <c r="G165" s="173" t="s">
        <v>172</v>
      </c>
      <c r="H165" s="174">
        <v>408</v>
      </c>
      <c r="I165" s="175"/>
      <c r="J165" s="176">
        <f>ROUND(I165*H165,0)</f>
        <v>0</v>
      </c>
      <c r="K165" s="177"/>
      <c r="L165" s="178"/>
      <c r="M165" s="179" t="s">
        <v>1</v>
      </c>
      <c r="N165" s="180" t="s">
        <v>41</v>
      </c>
      <c r="O165" s="57"/>
      <c r="P165" s="149">
        <f>O165*H165</f>
        <v>0</v>
      </c>
      <c r="Q165" s="149">
        <v>0.0241</v>
      </c>
      <c r="R165" s="149">
        <f>Q165*H165</f>
        <v>9.8328</v>
      </c>
      <c r="S165" s="149">
        <v>0</v>
      </c>
      <c r="T165" s="150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1" t="s">
        <v>137</v>
      </c>
      <c r="AT165" s="151" t="s">
        <v>133</v>
      </c>
      <c r="AU165" s="151" t="s">
        <v>82</v>
      </c>
      <c r="AY165" s="16" t="s">
        <v>113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6" t="s">
        <v>6</v>
      </c>
      <c r="BK165" s="152">
        <f>ROUND(I165*H165,0)</f>
        <v>0</v>
      </c>
      <c r="BL165" s="16" t="s">
        <v>119</v>
      </c>
      <c r="BM165" s="151" t="s">
        <v>211</v>
      </c>
    </row>
    <row r="166" spans="2:51" s="13" customFormat="1" ht="11.25">
      <c r="B166" s="153"/>
      <c r="D166" s="154" t="s">
        <v>125</v>
      </c>
      <c r="E166" s="155" t="s">
        <v>1</v>
      </c>
      <c r="F166" s="156" t="s">
        <v>212</v>
      </c>
      <c r="H166" s="157">
        <v>384</v>
      </c>
      <c r="I166" s="158"/>
      <c r="L166" s="153"/>
      <c r="M166" s="159"/>
      <c r="N166" s="160"/>
      <c r="O166" s="160"/>
      <c r="P166" s="160"/>
      <c r="Q166" s="160"/>
      <c r="R166" s="160"/>
      <c r="S166" s="160"/>
      <c r="T166" s="161"/>
      <c r="AT166" s="155" t="s">
        <v>125</v>
      </c>
      <c r="AU166" s="155" t="s">
        <v>82</v>
      </c>
      <c r="AV166" s="13" t="s">
        <v>82</v>
      </c>
      <c r="AW166" s="13" t="s">
        <v>31</v>
      </c>
      <c r="AX166" s="13" t="s">
        <v>76</v>
      </c>
      <c r="AY166" s="155" t="s">
        <v>113</v>
      </c>
    </row>
    <row r="167" spans="2:51" s="13" customFormat="1" ht="11.25">
      <c r="B167" s="153"/>
      <c r="D167" s="154" t="s">
        <v>125</v>
      </c>
      <c r="E167" s="155" t="s">
        <v>1</v>
      </c>
      <c r="F167" s="156" t="s">
        <v>213</v>
      </c>
      <c r="H167" s="157">
        <v>24</v>
      </c>
      <c r="I167" s="158"/>
      <c r="L167" s="153"/>
      <c r="M167" s="159"/>
      <c r="N167" s="160"/>
      <c r="O167" s="160"/>
      <c r="P167" s="160"/>
      <c r="Q167" s="160"/>
      <c r="R167" s="160"/>
      <c r="S167" s="160"/>
      <c r="T167" s="161"/>
      <c r="AT167" s="155" t="s">
        <v>125</v>
      </c>
      <c r="AU167" s="155" t="s">
        <v>82</v>
      </c>
      <c r="AV167" s="13" t="s">
        <v>82</v>
      </c>
      <c r="AW167" s="13" t="s">
        <v>31</v>
      </c>
      <c r="AX167" s="13" t="s">
        <v>76</v>
      </c>
      <c r="AY167" s="155" t="s">
        <v>113</v>
      </c>
    </row>
    <row r="168" spans="2:51" s="14" customFormat="1" ht="11.25">
      <c r="B168" s="162"/>
      <c r="D168" s="154" t="s">
        <v>125</v>
      </c>
      <c r="E168" s="163" t="s">
        <v>1</v>
      </c>
      <c r="F168" s="164" t="s">
        <v>128</v>
      </c>
      <c r="H168" s="165">
        <v>408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125</v>
      </c>
      <c r="AU168" s="163" t="s">
        <v>82</v>
      </c>
      <c r="AV168" s="14" t="s">
        <v>119</v>
      </c>
      <c r="AW168" s="14" t="s">
        <v>31</v>
      </c>
      <c r="AX168" s="14" t="s">
        <v>6</v>
      </c>
      <c r="AY168" s="163" t="s">
        <v>113</v>
      </c>
    </row>
    <row r="169" spans="2:63" s="12" customFormat="1" ht="22.9" customHeight="1">
      <c r="B169" s="125"/>
      <c r="D169" s="126" t="s">
        <v>75</v>
      </c>
      <c r="E169" s="136" t="s">
        <v>214</v>
      </c>
      <c r="F169" s="136" t="s">
        <v>215</v>
      </c>
      <c r="I169" s="128"/>
      <c r="J169" s="137">
        <f>BK169</f>
        <v>0</v>
      </c>
      <c r="L169" s="125"/>
      <c r="M169" s="130"/>
      <c r="N169" s="131"/>
      <c r="O169" s="131"/>
      <c r="P169" s="132">
        <f>P170</f>
        <v>0</v>
      </c>
      <c r="Q169" s="131"/>
      <c r="R169" s="132">
        <f>R170</f>
        <v>0</v>
      </c>
      <c r="S169" s="131"/>
      <c r="T169" s="133">
        <f>T170</f>
        <v>0</v>
      </c>
      <c r="AR169" s="126" t="s">
        <v>6</v>
      </c>
      <c r="AT169" s="134" t="s">
        <v>75</v>
      </c>
      <c r="AU169" s="134" t="s">
        <v>6</v>
      </c>
      <c r="AY169" s="126" t="s">
        <v>113</v>
      </c>
      <c r="BK169" s="135">
        <f>BK170</f>
        <v>0</v>
      </c>
    </row>
    <row r="170" spans="1:65" s="2" customFormat="1" ht="16.5" customHeight="1">
      <c r="A170" s="31"/>
      <c r="B170" s="138"/>
      <c r="C170" s="139" t="s">
        <v>216</v>
      </c>
      <c r="D170" s="139" t="s">
        <v>115</v>
      </c>
      <c r="E170" s="140" t="s">
        <v>217</v>
      </c>
      <c r="F170" s="141" t="s">
        <v>218</v>
      </c>
      <c r="G170" s="142" t="s">
        <v>219</v>
      </c>
      <c r="H170" s="143">
        <v>51.1</v>
      </c>
      <c r="I170" s="144"/>
      <c r="J170" s="145">
        <f>ROUND(I170*H170,0)</f>
        <v>0</v>
      </c>
      <c r="K170" s="146"/>
      <c r="L170" s="32"/>
      <c r="M170" s="147" t="s">
        <v>1</v>
      </c>
      <c r="N170" s="148" t="s">
        <v>41</v>
      </c>
      <c r="O170" s="57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1" t="s">
        <v>119</v>
      </c>
      <c r="AT170" s="151" t="s">
        <v>115</v>
      </c>
      <c r="AU170" s="151" t="s">
        <v>82</v>
      </c>
      <c r="AY170" s="16" t="s">
        <v>113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6" t="s">
        <v>6</v>
      </c>
      <c r="BK170" s="152">
        <f>ROUND(I170*H170,0)</f>
        <v>0</v>
      </c>
      <c r="BL170" s="16" t="s">
        <v>119</v>
      </c>
      <c r="BM170" s="151" t="s">
        <v>220</v>
      </c>
    </row>
    <row r="171" spans="2:63" s="12" customFormat="1" ht="25.9" customHeight="1">
      <c r="B171" s="125"/>
      <c r="D171" s="126" t="s">
        <v>75</v>
      </c>
      <c r="E171" s="127" t="s">
        <v>221</v>
      </c>
      <c r="F171" s="127" t="s">
        <v>222</v>
      </c>
      <c r="I171" s="128"/>
      <c r="J171" s="129">
        <f>BK171</f>
        <v>0</v>
      </c>
      <c r="L171" s="125"/>
      <c r="M171" s="130"/>
      <c r="N171" s="131"/>
      <c r="O171" s="131"/>
      <c r="P171" s="132">
        <f>SUM(P172:P174)</f>
        <v>0</v>
      </c>
      <c r="Q171" s="131"/>
      <c r="R171" s="132">
        <f>SUM(R172:R174)</f>
        <v>0</v>
      </c>
      <c r="S171" s="131"/>
      <c r="T171" s="133">
        <f>SUM(T172:T174)</f>
        <v>0</v>
      </c>
      <c r="AR171" s="126" t="s">
        <v>119</v>
      </c>
      <c r="AT171" s="134" t="s">
        <v>75</v>
      </c>
      <c r="AU171" s="134" t="s">
        <v>76</v>
      </c>
      <c r="AY171" s="126" t="s">
        <v>113</v>
      </c>
      <c r="BK171" s="135">
        <f>SUM(BK172:BK174)</f>
        <v>0</v>
      </c>
    </row>
    <row r="172" spans="1:65" s="2" customFormat="1" ht="24.2" customHeight="1">
      <c r="A172" s="31"/>
      <c r="B172" s="138"/>
      <c r="C172" s="139" t="s">
        <v>7</v>
      </c>
      <c r="D172" s="139" t="s">
        <v>115</v>
      </c>
      <c r="E172" s="140" t="s">
        <v>223</v>
      </c>
      <c r="F172" s="141" t="s">
        <v>224</v>
      </c>
      <c r="G172" s="142" t="s">
        <v>225</v>
      </c>
      <c r="H172" s="143">
        <v>22</v>
      </c>
      <c r="I172" s="144"/>
      <c r="J172" s="145">
        <f>ROUND(I172*H172,0)</f>
        <v>0</v>
      </c>
      <c r="K172" s="146"/>
      <c r="L172" s="32"/>
      <c r="M172" s="147" t="s">
        <v>1</v>
      </c>
      <c r="N172" s="148" t="s">
        <v>41</v>
      </c>
      <c r="O172" s="57"/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1" t="s">
        <v>226</v>
      </c>
      <c r="AT172" s="151" t="s">
        <v>115</v>
      </c>
      <c r="AU172" s="151" t="s">
        <v>6</v>
      </c>
      <c r="AY172" s="16" t="s">
        <v>113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6" t="s">
        <v>6</v>
      </c>
      <c r="BK172" s="152">
        <f>ROUND(I172*H172,0)</f>
        <v>0</v>
      </c>
      <c r="BL172" s="16" t="s">
        <v>226</v>
      </c>
      <c r="BM172" s="151" t="s">
        <v>227</v>
      </c>
    </row>
    <row r="173" spans="1:65" s="2" customFormat="1" ht="24.2" customHeight="1">
      <c r="A173" s="31"/>
      <c r="B173" s="138"/>
      <c r="C173" s="139" t="s">
        <v>228</v>
      </c>
      <c r="D173" s="139" t="s">
        <v>115</v>
      </c>
      <c r="E173" s="140" t="s">
        <v>229</v>
      </c>
      <c r="F173" s="141" t="s">
        <v>230</v>
      </c>
      <c r="G173" s="142" t="s">
        <v>225</v>
      </c>
      <c r="H173" s="143">
        <v>27</v>
      </c>
      <c r="I173" s="144"/>
      <c r="J173" s="145">
        <f>ROUND(I173*H173,0)</f>
        <v>0</v>
      </c>
      <c r="K173" s="146"/>
      <c r="L173" s="32"/>
      <c r="M173" s="147" t="s">
        <v>1</v>
      </c>
      <c r="N173" s="148" t="s">
        <v>41</v>
      </c>
      <c r="O173" s="57"/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1" t="s">
        <v>226</v>
      </c>
      <c r="AT173" s="151" t="s">
        <v>115</v>
      </c>
      <c r="AU173" s="151" t="s">
        <v>6</v>
      </c>
      <c r="AY173" s="16" t="s">
        <v>113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6" t="s">
        <v>6</v>
      </c>
      <c r="BK173" s="152">
        <f>ROUND(I173*H173,0)</f>
        <v>0</v>
      </c>
      <c r="BL173" s="16" t="s">
        <v>226</v>
      </c>
      <c r="BM173" s="151" t="s">
        <v>231</v>
      </c>
    </row>
    <row r="174" spans="1:65" s="2" customFormat="1" ht="24.2" customHeight="1">
      <c r="A174" s="31"/>
      <c r="B174" s="138"/>
      <c r="C174" s="139" t="s">
        <v>232</v>
      </c>
      <c r="D174" s="139" t="s">
        <v>115</v>
      </c>
      <c r="E174" s="140" t="s">
        <v>233</v>
      </c>
      <c r="F174" s="141" t="s">
        <v>234</v>
      </c>
      <c r="G174" s="142" t="s">
        <v>225</v>
      </c>
      <c r="H174" s="143">
        <v>22</v>
      </c>
      <c r="I174" s="144"/>
      <c r="J174" s="145">
        <f>ROUND(I174*H174,0)</f>
        <v>0</v>
      </c>
      <c r="K174" s="146"/>
      <c r="L174" s="32"/>
      <c r="M174" s="147" t="s">
        <v>1</v>
      </c>
      <c r="N174" s="148" t="s">
        <v>41</v>
      </c>
      <c r="O174" s="57"/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1" t="s">
        <v>226</v>
      </c>
      <c r="AT174" s="151" t="s">
        <v>115</v>
      </c>
      <c r="AU174" s="151" t="s">
        <v>6</v>
      </c>
      <c r="AY174" s="16" t="s">
        <v>113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6" t="s">
        <v>6</v>
      </c>
      <c r="BK174" s="152">
        <f>ROUND(I174*H174,0)</f>
        <v>0</v>
      </c>
      <c r="BL174" s="16" t="s">
        <v>226</v>
      </c>
      <c r="BM174" s="151" t="s">
        <v>235</v>
      </c>
    </row>
    <row r="175" spans="2:63" s="12" customFormat="1" ht="25.9" customHeight="1">
      <c r="B175" s="125"/>
      <c r="D175" s="126" t="s">
        <v>75</v>
      </c>
      <c r="E175" s="127" t="s">
        <v>236</v>
      </c>
      <c r="F175" s="127" t="s">
        <v>237</v>
      </c>
      <c r="I175" s="128"/>
      <c r="J175" s="129">
        <f>BK175</f>
        <v>0</v>
      </c>
      <c r="L175" s="125"/>
      <c r="M175" s="130"/>
      <c r="N175" s="131"/>
      <c r="O175" s="131"/>
      <c r="P175" s="132">
        <f>P176+P179+P181</f>
        <v>0</v>
      </c>
      <c r="Q175" s="131"/>
      <c r="R175" s="132">
        <f>R176+R179+R181</f>
        <v>0</v>
      </c>
      <c r="S175" s="131"/>
      <c r="T175" s="133">
        <f>T176+T179+T181</f>
        <v>0</v>
      </c>
      <c r="AR175" s="126" t="s">
        <v>141</v>
      </c>
      <c r="AT175" s="134" t="s">
        <v>75</v>
      </c>
      <c r="AU175" s="134" t="s">
        <v>76</v>
      </c>
      <c r="AY175" s="126" t="s">
        <v>113</v>
      </c>
      <c r="BK175" s="135">
        <f>BK176+BK179+BK181</f>
        <v>0</v>
      </c>
    </row>
    <row r="176" spans="2:63" s="12" customFormat="1" ht="22.9" customHeight="1">
      <c r="B176" s="125"/>
      <c r="D176" s="126" t="s">
        <v>75</v>
      </c>
      <c r="E176" s="136" t="s">
        <v>238</v>
      </c>
      <c r="F176" s="136" t="s">
        <v>239</v>
      </c>
      <c r="I176" s="128"/>
      <c r="J176" s="137">
        <f>BK176</f>
        <v>0</v>
      </c>
      <c r="L176" s="125"/>
      <c r="M176" s="130"/>
      <c r="N176" s="131"/>
      <c r="O176" s="131"/>
      <c r="P176" s="132">
        <f>SUM(P177:P178)</f>
        <v>0</v>
      </c>
      <c r="Q176" s="131"/>
      <c r="R176" s="132">
        <f>SUM(R177:R178)</f>
        <v>0</v>
      </c>
      <c r="S176" s="131"/>
      <c r="T176" s="133">
        <f>SUM(T177:T178)</f>
        <v>0</v>
      </c>
      <c r="AR176" s="126" t="s">
        <v>141</v>
      </c>
      <c r="AT176" s="134" t="s">
        <v>75</v>
      </c>
      <c r="AU176" s="134" t="s">
        <v>6</v>
      </c>
      <c r="AY176" s="126" t="s">
        <v>113</v>
      </c>
      <c r="BK176" s="135">
        <f>SUM(BK177:BK178)</f>
        <v>0</v>
      </c>
    </row>
    <row r="177" spans="1:65" s="2" customFormat="1" ht="16.5" customHeight="1">
      <c r="A177" s="31"/>
      <c r="B177" s="138"/>
      <c r="C177" s="139" t="s">
        <v>240</v>
      </c>
      <c r="D177" s="139" t="s">
        <v>115</v>
      </c>
      <c r="E177" s="140" t="s">
        <v>241</v>
      </c>
      <c r="F177" s="141" t="s">
        <v>239</v>
      </c>
      <c r="G177" s="142" t="s">
        <v>242</v>
      </c>
      <c r="H177" s="181"/>
      <c r="I177" s="144"/>
      <c r="J177" s="145">
        <f>ROUND(I177*H177,0)</f>
        <v>0</v>
      </c>
      <c r="K177" s="146"/>
      <c r="L177" s="32"/>
      <c r="M177" s="147" t="s">
        <v>1</v>
      </c>
      <c r="N177" s="148" t="s">
        <v>41</v>
      </c>
      <c r="O177" s="57"/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1" t="s">
        <v>243</v>
      </c>
      <c r="AT177" s="151" t="s">
        <v>115</v>
      </c>
      <c r="AU177" s="151" t="s">
        <v>82</v>
      </c>
      <c r="AY177" s="16" t="s">
        <v>113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6" t="s">
        <v>6</v>
      </c>
      <c r="BK177" s="152">
        <f>ROUND(I177*H177,0)</f>
        <v>0</v>
      </c>
      <c r="BL177" s="16" t="s">
        <v>243</v>
      </c>
      <c r="BM177" s="151" t="s">
        <v>244</v>
      </c>
    </row>
    <row r="178" spans="1:65" s="2" customFormat="1" ht="16.5" customHeight="1">
      <c r="A178" s="31"/>
      <c r="B178" s="138"/>
      <c r="C178" s="139" t="s">
        <v>245</v>
      </c>
      <c r="D178" s="139" t="s">
        <v>115</v>
      </c>
      <c r="E178" s="140" t="s">
        <v>246</v>
      </c>
      <c r="F178" s="141" t="s">
        <v>247</v>
      </c>
      <c r="G178" s="142" t="s">
        <v>242</v>
      </c>
      <c r="H178" s="181"/>
      <c r="I178" s="144"/>
      <c r="J178" s="145">
        <f>ROUND(I178*H178,0)</f>
        <v>0</v>
      </c>
      <c r="K178" s="146"/>
      <c r="L178" s="32"/>
      <c r="M178" s="147" t="s">
        <v>1</v>
      </c>
      <c r="N178" s="148" t="s">
        <v>41</v>
      </c>
      <c r="O178" s="57"/>
      <c r="P178" s="149">
        <f>O178*H178</f>
        <v>0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1" t="s">
        <v>243</v>
      </c>
      <c r="AT178" s="151" t="s">
        <v>115</v>
      </c>
      <c r="AU178" s="151" t="s">
        <v>82</v>
      </c>
      <c r="AY178" s="16" t="s">
        <v>113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6" t="s">
        <v>6</v>
      </c>
      <c r="BK178" s="152">
        <f>ROUND(I178*H178,0)</f>
        <v>0</v>
      </c>
      <c r="BL178" s="16" t="s">
        <v>243</v>
      </c>
      <c r="BM178" s="151" t="s">
        <v>248</v>
      </c>
    </row>
    <row r="179" spans="2:63" s="12" customFormat="1" ht="22.9" customHeight="1">
      <c r="B179" s="125"/>
      <c r="D179" s="126" t="s">
        <v>75</v>
      </c>
      <c r="E179" s="136" t="s">
        <v>249</v>
      </c>
      <c r="F179" s="136" t="s">
        <v>250</v>
      </c>
      <c r="I179" s="128"/>
      <c r="J179" s="137">
        <f>BK179</f>
        <v>0</v>
      </c>
      <c r="L179" s="125"/>
      <c r="M179" s="130"/>
      <c r="N179" s="131"/>
      <c r="O179" s="131"/>
      <c r="P179" s="132">
        <f>P180</f>
        <v>0</v>
      </c>
      <c r="Q179" s="131"/>
      <c r="R179" s="132">
        <f>R180</f>
        <v>0</v>
      </c>
      <c r="S179" s="131"/>
      <c r="T179" s="133">
        <f>T180</f>
        <v>0</v>
      </c>
      <c r="AR179" s="126" t="s">
        <v>141</v>
      </c>
      <c r="AT179" s="134" t="s">
        <v>75</v>
      </c>
      <c r="AU179" s="134" t="s">
        <v>6</v>
      </c>
      <c r="AY179" s="126" t="s">
        <v>113</v>
      </c>
      <c r="BK179" s="135">
        <f>BK180</f>
        <v>0</v>
      </c>
    </row>
    <row r="180" spans="1:65" s="2" customFormat="1" ht="16.5" customHeight="1">
      <c r="A180" s="31"/>
      <c r="B180" s="138"/>
      <c r="C180" s="139" t="s">
        <v>251</v>
      </c>
      <c r="D180" s="139" t="s">
        <v>115</v>
      </c>
      <c r="E180" s="140" t="s">
        <v>252</v>
      </c>
      <c r="F180" s="141" t="s">
        <v>250</v>
      </c>
      <c r="G180" s="142" t="s">
        <v>242</v>
      </c>
      <c r="H180" s="181"/>
      <c r="I180" s="144"/>
      <c r="J180" s="145">
        <f>ROUND(I180*H180,0)</f>
        <v>0</v>
      </c>
      <c r="K180" s="146"/>
      <c r="L180" s="32"/>
      <c r="M180" s="147" t="s">
        <v>1</v>
      </c>
      <c r="N180" s="148" t="s">
        <v>41</v>
      </c>
      <c r="O180" s="57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1" t="s">
        <v>243</v>
      </c>
      <c r="AT180" s="151" t="s">
        <v>115</v>
      </c>
      <c r="AU180" s="151" t="s">
        <v>82</v>
      </c>
      <c r="AY180" s="16" t="s">
        <v>113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6" t="s">
        <v>6</v>
      </c>
      <c r="BK180" s="152">
        <f>ROUND(I180*H180,0)</f>
        <v>0</v>
      </c>
      <c r="BL180" s="16" t="s">
        <v>243</v>
      </c>
      <c r="BM180" s="151" t="s">
        <v>253</v>
      </c>
    </row>
    <row r="181" spans="2:63" s="12" customFormat="1" ht="22.9" customHeight="1">
      <c r="B181" s="125"/>
      <c r="D181" s="126" t="s">
        <v>75</v>
      </c>
      <c r="E181" s="136" t="s">
        <v>254</v>
      </c>
      <c r="F181" s="136" t="s">
        <v>255</v>
      </c>
      <c r="I181" s="128"/>
      <c r="J181" s="137">
        <f>BK181</f>
        <v>0</v>
      </c>
      <c r="L181" s="125"/>
      <c r="M181" s="130"/>
      <c r="N181" s="131"/>
      <c r="O181" s="131"/>
      <c r="P181" s="132">
        <f>P182</f>
        <v>0</v>
      </c>
      <c r="Q181" s="131"/>
      <c r="R181" s="132">
        <f>R182</f>
        <v>0</v>
      </c>
      <c r="S181" s="131"/>
      <c r="T181" s="133">
        <f>T182</f>
        <v>0</v>
      </c>
      <c r="AR181" s="126" t="s">
        <v>141</v>
      </c>
      <c r="AT181" s="134" t="s">
        <v>75</v>
      </c>
      <c r="AU181" s="134" t="s">
        <v>6</v>
      </c>
      <c r="AY181" s="126" t="s">
        <v>113</v>
      </c>
      <c r="BK181" s="135">
        <f>BK182</f>
        <v>0</v>
      </c>
    </row>
    <row r="182" spans="1:65" s="2" customFormat="1" ht="16.5" customHeight="1">
      <c r="A182" s="31"/>
      <c r="B182" s="138"/>
      <c r="C182" s="139" t="s">
        <v>256</v>
      </c>
      <c r="D182" s="139" t="s">
        <v>115</v>
      </c>
      <c r="E182" s="140" t="s">
        <v>257</v>
      </c>
      <c r="F182" s="141" t="s">
        <v>258</v>
      </c>
      <c r="G182" s="142" t="s">
        <v>242</v>
      </c>
      <c r="H182" s="181"/>
      <c r="I182" s="144"/>
      <c r="J182" s="145">
        <f>ROUND(I182*H182,0)</f>
        <v>0</v>
      </c>
      <c r="K182" s="146"/>
      <c r="L182" s="32"/>
      <c r="M182" s="182" t="s">
        <v>1</v>
      </c>
      <c r="N182" s="183" t="s">
        <v>41</v>
      </c>
      <c r="O182" s="184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1" t="s">
        <v>243</v>
      </c>
      <c r="AT182" s="151" t="s">
        <v>115</v>
      </c>
      <c r="AU182" s="151" t="s">
        <v>82</v>
      </c>
      <c r="AY182" s="16" t="s">
        <v>113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6" t="s">
        <v>6</v>
      </c>
      <c r="BK182" s="152">
        <f>ROUND(I182*H182,0)</f>
        <v>0</v>
      </c>
      <c r="BL182" s="16" t="s">
        <v>243</v>
      </c>
      <c r="BM182" s="151" t="s">
        <v>259</v>
      </c>
    </row>
    <row r="183" spans="1:31" s="2" customFormat="1" ht="6.95" customHeight="1">
      <c r="A183" s="31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32"/>
      <c r="M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</row>
  </sheetData>
  <autoFilter ref="C120:K182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DESKTOP-T0JGTCT\Laďa</dc:creator>
  <cp:keywords/>
  <dc:description/>
  <cp:lastModifiedBy>Hubená Věra</cp:lastModifiedBy>
  <dcterms:created xsi:type="dcterms:W3CDTF">2024-05-21T09:45:14Z</dcterms:created>
  <dcterms:modified xsi:type="dcterms:W3CDTF">2024-05-27T05:30:22Z</dcterms:modified>
  <cp:category/>
  <cp:version/>
  <cp:contentType/>
  <cp:contentStatus/>
</cp:coreProperties>
</file>