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615" windowWidth="27495" windowHeight="7875"/>
  </bookViews>
  <sheets>
    <sheet name="Rekapitulace stavby" sheetId="1" r:id="rId1"/>
    <sheet name="2024-09 - Přístavba bezba..." sheetId="2" r:id="rId2"/>
    <sheet name="Seznam figur" sheetId="3" r:id="rId3"/>
  </sheets>
  <definedNames>
    <definedName name="_xlnm._FilterDatabase" localSheetId="1" hidden="1">'2024-09 - Přístavba bezba...'!$C$129:$L$330</definedName>
    <definedName name="_xlnm.Print_Titles" localSheetId="1">'2024-09 - Přístavba bezba...'!$129:$129</definedName>
    <definedName name="_xlnm.Print_Titles" localSheetId="0">'Rekapitulace stavby'!$92:$92</definedName>
    <definedName name="_xlnm.Print_Titles" localSheetId="2">'Seznam figur'!$9:$9</definedName>
    <definedName name="_xlnm.Print_Area" localSheetId="1">'2024-09 - Přístavba bezba...'!$C$4:$K$76,'2024-09 - Přístavba bezba...'!$C$82:$K$113,'2024-09 - Přístavba bezba...'!$C$119:$L$330</definedName>
    <definedName name="_xlnm.Print_Area" localSheetId="0">'Rekapitulace stavby'!$D$4:$AO$76,'Rekapitulace stavby'!$C$82:$AQ$96</definedName>
    <definedName name="_xlnm.Print_Area" localSheetId="2">'Seznam figur'!$C$4:$G$37</definedName>
  </definedNames>
  <calcPr calcId="125725"/>
</workbook>
</file>

<file path=xl/calcChain.xml><?xml version="1.0" encoding="utf-8"?>
<calcChain xmlns="http://schemas.openxmlformats.org/spreadsheetml/2006/main">
  <c r="D7" i="3"/>
  <c r="K37" i="2"/>
  <c r="K36"/>
  <c r="BA95" i="1" s="1"/>
  <c r="K35" i="2"/>
  <c r="AZ95" i="1" s="1"/>
  <c r="BI330" i="2"/>
  <c r="BH330"/>
  <c r="BG330"/>
  <c r="BF330"/>
  <c r="X330"/>
  <c r="X329" s="1"/>
  <c r="V330"/>
  <c r="V329" s="1"/>
  <c r="T330"/>
  <c r="T329" s="1"/>
  <c r="P330"/>
  <c r="BI328"/>
  <c r="BH328"/>
  <c r="BG328"/>
  <c r="BF328"/>
  <c r="X328"/>
  <c r="X327" s="1"/>
  <c r="V328"/>
  <c r="V327"/>
  <c r="T328"/>
  <c r="T327" s="1"/>
  <c r="P328"/>
  <c r="BI326"/>
  <c r="BH326"/>
  <c r="BG326"/>
  <c r="BF326"/>
  <c r="X326"/>
  <c r="X325" s="1"/>
  <c r="X324" s="1"/>
  <c r="V326"/>
  <c r="V325"/>
  <c r="V324" s="1"/>
  <c r="T326"/>
  <c r="T325" s="1"/>
  <c r="T324" s="1"/>
  <c r="P326"/>
  <c r="BI323"/>
  <c r="BH323"/>
  <c r="BG323"/>
  <c r="BF323"/>
  <c r="X323"/>
  <c r="V323"/>
  <c r="T323"/>
  <c r="P323"/>
  <c r="BK323" s="1"/>
  <c r="BI322"/>
  <c r="BH322"/>
  <c r="BG322"/>
  <c r="BF322"/>
  <c r="X322"/>
  <c r="V322"/>
  <c r="T322"/>
  <c r="P322"/>
  <c r="BI317"/>
  <c r="BH317"/>
  <c r="BG317"/>
  <c r="BF317"/>
  <c r="X317"/>
  <c r="V317"/>
  <c r="T317"/>
  <c r="P317"/>
  <c r="BI314"/>
  <c r="BH314"/>
  <c r="BG314"/>
  <c r="BF314"/>
  <c r="X314"/>
  <c r="V314"/>
  <c r="T314"/>
  <c r="P314"/>
  <c r="BK314" s="1"/>
  <c r="BI312"/>
  <c r="BH312"/>
  <c r="BG312"/>
  <c r="BF312"/>
  <c r="X312"/>
  <c r="V312"/>
  <c r="T312"/>
  <c r="P312"/>
  <c r="BI309"/>
  <c r="BH309"/>
  <c r="BG309"/>
  <c r="BF309"/>
  <c r="X309"/>
  <c r="V309"/>
  <c r="T309"/>
  <c r="P309"/>
  <c r="BI306"/>
  <c r="BH306"/>
  <c r="BG306"/>
  <c r="BF306"/>
  <c r="X306"/>
  <c r="V306"/>
  <c r="T306"/>
  <c r="P306"/>
  <c r="BK306" s="1"/>
  <c r="BI302"/>
  <c r="BH302"/>
  <c r="BG302"/>
  <c r="BF302"/>
  <c r="X302"/>
  <c r="X301" s="1"/>
  <c r="V302"/>
  <c r="V301"/>
  <c r="T302"/>
  <c r="T301" s="1"/>
  <c r="P302"/>
  <c r="BK302" s="1"/>
  <c r="BI299"/>
  <c r="BH299"/>
  <c r="BG299"/>
  <c r="BF299"/>
  <c r="X299"/>
  <c r="X298"/>
  <c r="V299"/>
  <c r="V298" s="1"/>
  <c r="T299"/>
  <c r="T298"/>
  <c r="P299"/>
  <c r="BI296"/>
  <c r="BH296"/>
  <c r="BG296"/>
  <c r="BF296"/>
  <c r="X296"/>
  <c r="V296"/>
  <c r="T296"/>
  <c r="P296"/>
  <c r="BI295"/>
  <c r="BH295"/>
  <c r="BG295"/>
  <c r="BF295"/>
  <c r="X295"/>
  <c r="V295"/>
  <c r="T295"/>
  <c r="P295"/>
  <c r="BI292"/>
  <c r="BH292"/>
  <c r="BG292"/>
  <c r="BF292"/>
  <c r="X292"/>
  <c r="V292"/>
  <c r="T292"/>
  <c r="P292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6"/>
  <c r="BH286"/>
  <c r="BG286"/>
  <c r="BF286"/>
  <c r="X286"/>
  <c r="V286"/>
  <c r="T286"/>
  <c r="P286"/>
  <c r="BI285"/>
  <c r="BH285"/>
  <c r="BG285"/>
  <c r="BF285"/>
  <c r="X285"/>
  <c r="V285"/>
  <c r="T285"/>
  <c r="P285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5"/>
  <c r="BH275"/>
  <c r="BG275"/>
  <c r="BF275"/>
  <c r="X275"/>
  <c r="V275"/>
  <c r="T275"/>
  <c r="P275"/>
  <c r="BI271"/>
  <c r="BH271"/>
  <c r="BG271"/>
  <c r="BF271"/>
  <c r="X271"/>
  <c r="V271"/>
  <c r="T271"/>
  <c r="P271"/>
  <c r="BI268"/>
  <c r="BH268"/>
  <c r="BG268"/>
  <c r="BF268"/>
  <c r="X268"/>
  <c r="V268"/>
  <c r="T268"/>
  <c r="P268"/>
  <c r="BI260"/>
  <c r="BH260"/>
  <c r="BG260"/>
  <c r="BF260"/>
  <c r="X260"/>
  <c r="V260"/>
  <c r="T260"/>
  <c r="P260"/>
  <c r="BI254"/>
  <c r="BH254"/>
  <c r="BG254"/>
  <c r="BF254"/>
  <c r="X254"/>
  <c r="V254"/>
  <c r="T254"/>
  <c r="P254"/>
  <c r="BI249"/>
  <c r="BH249"/>
  <c r="BG249"/>
  <c r="BF249"/>
  <c r="X249"/>
  <c r="V249"/>
  <c r="T249"/>
  <c r="P249"/>
  <c r="BI247"/>
  <c r="BH247"/>
  <c r="BG247"/>
  <c r="BF247"/>
  <c r="X247"/>
  <c r="V247"/>
  <c r="T247"/>
  <c r="P247"/>
  <c r="BI246"/>
  <c r="BH246"/>
  <c r="BG246"/>
  <c r="BF246"/>
  <c r="X246"/>
  <c r="V246"/>
  <c r="T246"/>
  <c r="P246"/>
  <c r="BI242"/>
  <c r="BH242"/>
  <c r="BG242"/>
  <c r="BF242"/>
  <c r="X242"/>
  <c r="X241" s="1"/>
  <c r="V242"/>
  <c r="V241" s="1"/>
  <c r="T242"/>
  <c r="T241" s="1"/>
  <c r="P242"/>
  <c r="K242" s="1"/>
  <c r="BE242" s="1"/>
  <c r="BI234"/>
  <c r="BH234"/>
  <c r="BG234"/>
  <c r="BF234"/>
  <c r="X234"/>
  <c r="V234"/>
  <c r="T234"/>
  <c r="P234"/>
  <c r="BI231"/>
  <c r="BH231"/>
  <c r="BG231"/>
  <c r="BF231"/>
  <c r="X231"/>
  <c r="V231"/>
  <c r="T231"/>
  <c r="P231"/>
  <c r="BI225"/>
  <c r="BH225"/>
  <c r="BG225"/>
  <c r="BF225"/>
  <c r="X225"/>
  <c r="V225"/>
  <c r="T225"/>
  <c r="P225"/>
  <c r="K225" s="1"/>
  <c r="BE225" s="1"/>
  <c r="BI218"/>
  <c r="BH218"/>
  <c r="BG218"/>
  <c r="BF218"/>
  <c r="X218"/>
  <c r="V218"/>
  <c r="T218"/>
  <c r="P218"/>
  <c r="BI213"/>
  <c r="BH213"/>
  <c r="BG213"/>
  <c r="BF213"/>
  <c r="X213"/>
  <c r="V213"/>
  <c r="T213"/>
  <c r="P213"/>
  <c r="BI211"/>
  <c r="BH211"/>
  <c r="BG211"/>
  <c r="BF211"/>
  <c r="X211"/>
  <c r="V211"/>
  <c r="T211"/>
  <c r="P211"/>
  <c r="BI208"/>
  <c r="BH208"/>
  <c r="BG208"/>
  <c r="BF208"/>
  <c r="X208"/>
  <c r="V208"/>
  <c r="T208"/>
  <c r="P208"/>
  <c r="BI205"/>
  <c r="BH205"/>
  <c r="BG205"/>
  <c r="BF205"/>
  <c r="X205"/>
  <c r="V205"/>
  <c r="T205"/>
  <c r="P205"/>
  <c r="BI201"/>
  <c r="BH201"/>
  <c r="BG201"/>
  <c r="BF201"/>
  <c r="X201"/>
  <c r="V201"/>
  <c r="T201"/>
  <c r="P201"/>
  <c r="BI195"/>
  <c r="BH195"/>
  <c r="BG195"/>
  <c r="BF195"/>
  <c r="X195"/>
  <c r="V195"/>
  <c r="T195"/>
  <c r="P195"/>
  <c r="BI191"/>
  <c r="BH191"/>
  <c r="BG191"/>
  <c r="BF191"/>
  <c r="X191"/>
  <c r="V191"/>
  <c r="T191"/>
  <c r="P191"/>
  <c r="BI187"/>
  <c r="BH187"/>
  <c r="BG187"/>
  <c r="BF187"/>
  <c r="X187"/>
  <c r="V187"/>
  <c r="T187"/>
  <c r="P187"/>
  <c r="BK187" s="1"/>
  <c r="BI181"/>
  <c r="BH181"/>
  <c r="BG181"/>
  <c r="BF181"/>
  <c r="X181"/>
  <c r="V181"/>
  <c r="T181"/>
  <c r="P181"/>
  <c r="BI178"/>
  <c r="BH178"/>
  <c r="BG178"/>
  <c r="BF178"/>
  <c r="X178"/>
  <c r="V178"/>
  <c r="T178"/>
  <c r="P178"/>
  <c r="BI175"/>
  <c r="BH175"/>
  <c r="BG175"/>
  <c r="BF175"/>
  <c r="X175"/>
  <c r="V175"/>
  <c r="T175"/>
  <c r="P175"/>
  <c r="BK175" s="1"/>
  <c r="BI172"/>
  <c r="BH172"/>
  <c r="BG172"/>
  <c r="BF172"/>
  <c r="X172"/>
  <c r="V172"/>
  <c r="T172"/>
  <c r="P172"/>
  <c r="BI163"/>
  <c r="BH163"/>
  <c r="BG163"/>
  <c r="BF163"/>
  <c r="X163"/>
  <c r="V163"/>
  <c r="T163"/>
  <c r="P163"/>
  <c r="BI159"/>
  <c r="BH159"/>
  <c r="BG159"/>
  <c r="BF159"/>
  <c r="X159"/>
  <c r="V159"/>
  <c r="T159"/>
  <c r="P159"/>
  <c r="K159" s="1"/>
  <c r="BE159" s="1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0"/>
  <c r="BH140"/>
  <c r="BG140"/>
  <c r="BF140"/>
  <c r="X140"/>
  <c r="V140"/>
  <c r="T140"/>
  <c r="P140"/>
  <c r="BK140" s="1"/>
  <c r="BI136"/>
  <c r="BH136"/>
  <c r="BG136"/>
  <c r="BF136"/>
  <c r="X136"/>
  <c r="V136"/>
  <c r="T136"/>
  <c r="P136"/>
  <c r="BI133"/>
  <c r="BH133"/>
  <c r="BG133"/>
  <c r="BF133"/>
  <c r="X133"/>
  <c r="V133"/>
  <c r="T133"/>
  <c r="P133"/>
  <c r="J127"/>
  <c r="J126"/>
  <c r="F124"/>
  <c r="E122"/>
  <c r="J90"/>
  <c r="J89"/>
  <c r="F87"/>
  <c r="E85"/>
  <c r="J16"/>
  <c r="E16"/>
  <c r="F127" s="1"/>
  <c r="J15"/>
  <c r="J13"/>
  <c r="E13"/>
  <c r="F89" s="1"/>
  <c r="J12"/>
  <c r="J10"/>
  <c r="J124"/>
  <c r="L90" i="1"/>
  <c r="AM90"/>
  <c r="AM89"/>
  <c r="L89"/>
  <c r="AM87"/>
  <c r="L87"/>
  <c r="L85"/>
  <c r="L84"/>
  <c r="R296" i="2"/>
  <c r="R292"/>
  <c r="Q242"/>
  <c r="R231"/>
  <c r="Q208"/>
  <c r="Q205"/>
  <c r="R181"/>
  <c r="Q178"/>
  <c r="R151"/>
  <c r="Q328"/>
  <c r="R159"/>
  <c r="R289"/>
  <c r="R286"/>
  <c r="R282"/>
  <c r="R275"/>
  <c r="R268"/>
  <c r="Q260"/>
  <c r="R249"/>
  <c r="Q234"/>
  <c r="R218"/>
  <c r="R208"/>
  <c r="Q191"/>
  <c r="Q175"/>
  <c r="Q151"/>
  <c r="BK326"/>
  <c r="BK312"/>
  <c r="BK260"/>
  <c r="K201"/>
  <c r="BE201" s="1"/>
  <c r="BK289"/>
  <c r="BK282"/>
  <c r="K234"/>
  <c r="BE234"/>
  <c r="K136"/>
  <c r="BE136" s="1"/>
  <c r="BK279"/>
  <c r="K163"/>
  <c r="BE163" s="1"/>
  <c r="R195"/>
  <c r="Q172"/>
  <c r="Q136"/>
  <c r="R330"/>
  <c r="Q314"/>
  <c r="Q133"/>
  <c r="Q289"/>
  <c r="R285"/>
  <c r="Q282"/>
  <c r="Q275"/>
  <c r="Q268"/>
  <c r="Q254"/>
  <c r="R247"/>
  <c r="Q246"/>
  <c r="Q225"/>
  <c r="Q213"/>
  <c r="Q195"/>
  <c r="R178"/>
  <c r="Q155"/>
  <c r="R133"/>
  <c r="BK322"/>
  <c r="BK295"/>
  <c r="BK271"/>
  <c r="BK208"/>
  <c r="BK330"/>
  <c r="BK286"/>
  <c r="BK249"/>
  <c r="K218"/>
  <c r="BE218"/>
  <c r="K181"/>
  <c r="BE181" s="1"/>
  <c r="BK292"/>
  <c r="BK231"/>
  <c r="K172"/>
  <c r="BE172" s="1"/>
  <c r="R326"/>
  <c r="R323"/>
  <c r="Q323"/>
  <c r="R322"/>
  <c r="Q322"/>
  <c r="R317"/>
  <c r="Q317"/>
  <c r="R314"/>
  <c r="R312"/>
  <c r="Q312"/>
  <c r="R309"/>
  <c r="Q309"/>
  <c r="R306"/>
  <c r="Q306"/>
  <c r="R302"/>
  <c r="Q302"/>
  <c r="R299"/>
  <c r="Q299"/>
  <c r="Q296"/>
  <c r="R295"/>
  <c r="Q295"/>
  <c r="Q292"/>
  <c r="R234"/>
  <c r="R211"/>
  <c r="Q211"/>
  <c r="R205"/>
  <c r="Q201"/>
  <c r="Q181"/>
  <c r="R175"/>
  <c r="K151"/>
  <c r="AU94" i="1"/>
  <c r="Q326" i="2"/>
  <c r="R155"/>
  <c r="Q330"/>
  <c r="R288"/>
  <c r="Q285"/>
  <c r="Q279"/>
  <c r="Q271"/>
  <c r="R260"/>
  <c r="Q249"/>
  <c r="R246"/>
  <c r="Q231"/>
  <c r="Q218"/>
  <c r="R201"/>
  <c r="R187"/>
  <c r="R172"/>
  <c r="R140"/>
  <c r="BK288"/>
  <c r="BK247"/>
  <c r="K191"/>
  <c r="BE191"/>
  <c r="BK299"/>
  <c r="BK285"/>
  <c r="K211"/>
  <c r="BE211" s="1"/>
  <c r="BK178"/>
  <c r="BK133"/>
  <c r="BK268"/>
  <c r="Q163"/>
  <c r="R328"/>
  <c r="R163"/>
  <c r="Q140"/>
  <c r="Q288"/>
  <c r="Q286"/>
  <c r="R279"/>
  <c r="R271"/>
  <c r="R254"/>
  <c r="Q247"/>
  <c r="R242"/>
  <c r="R225"/>
  <c r="R213"/>
  <c r="R191"/>
  <c r="Q187"/>
  <c r="Q159"/>
  <c r="R136"/>
  <c r="BK317"/>
  <c r="BK275"/>
  <c r="BK213"/>
  <c r="BK155"/>
  <c r="BK309"/>
  <c r="BK296"/>
  <c r="BK246"/>
  <c r="K205"/>
  <c r="BE205"/>
  <c r="BK328"/>
  <c r="BK254"/>
  <c r="BK195"/>
  <c r="BK151"/>
  <c r="V132" l="1"/>
  <c r="X132"/>
  <c r="X200"/>
  <c r="X212"/>
  <c r="R212"/>
  <c r="J98" s="1"/>
  <c r="V224"/>
  <c r="X224"/>
  <c r="BK245"/>
  <c r="K245" s="1"/>
  <c r="K101" s="1"/>
  <c r="T245"/>
  <c r="V245"/>
  <c r="X245"/>
  <c r="Q245"/>
  <c r="I101" s="1"/>
  <c r="V248"/>
  <c r="X248"/>
  <c r="BK287"/>
  <c r="K287" s="1"/>
  <c r="K103" s="1"/>
  <c r="Q287"/>
  <c r="I103"/>
  <c r="T305"/>
  <c r="T300" s="1"/>
  <c r="Q132"/>
  <c r="V200"/>
  <c r="R200"/>
  <c r="J97" s="1"/>
  <c r="T212"/>
  <c r="R224"/>
  <c r="J99" s="1"/>
  <c r="R245"/>
  <c r="J101" s="1"/>
  <c r="Q248"/>
  <c r="I102"/>
  <c r="V287"/>
  <c r="R287"/>
  <c r="J103" s="1"/>
  <c r="BK305"/>
  <c r="K305" s="1"/>
  <c r="K107" s="1"/>
  <c r="X305"/>
  <c r="X300" s="1"/>
  <c r="BK313"/>
  <c r="K313" s="1"/>
  <c r="K108" s="1"/>
  <c r="V313"/>
  <c r="V300" s="1"/>
  <c r="Q313"/>
  <c r="I108" s="1"/>
  <c r="T132"/>
  <c r="R132"/>
  <c r="T200"/>
  <c r="Q200"/>
  <c r="I97" s="1"/>
  <c r="V212"/>
  <c r="Q212"/>
  <c r="I98" s="1"/>
  <c r="T224"/>
  <c r="Q224"/>
  <c r="I99" s="1"/>
  <c r="BK248"/>
  <c r="K248" s="1"/>
  <c r="K102" s="1"/>
  <c r="T248"/>
  <c r="R248"/>
  <c r="J102" s="1"/>
  <c r="T287"/>
  <c r="X287"/>
  <c r="V305"/>
  <c r="Q305"/>
  <c r="I107" s="1"/>
  <c r="R305"/>
  <c r="J107" s="1"/>
  <c r="T313"/>
  <c r="X313"/>
  <c r="R313"/>
  <c r="J108" s="1"/>
  <c r="Q241"/>
  <c r="I100" s="1"/>
  <c r="BK298"/>
  <c r="K298"/>
  <c r="K104"/>
  <c r="BK301"/>
  <c r="K301" s="1"/>
  <c r="K106" s="1"/>
  <c r="R241"/>
  <c r="J100" s="1"/>
  <c r="Q298"/>
  <c r="I104" s="1"/>
  <c r="Q301"/>
  <c r="Q300" s="1"/>
  <c r="I105" s="1"/>
  <c r="Q325"/>
  <c r="R325"/>
  <c r="BK327"/>
  <c r="K327" s="1"/>
  <c r="K111" s="1"/>
  <c r="R298"/>
  <c r="J104" s="1"/>
  <c r="R301"/>
  <c r="J106" s="1"/>
  <c r="BK325"/>
  <c r="K325" s="1"/>
  <c r="K110" s="1"/>
  <c r="Q327"/>
  <c r="I111"/>
  <c r="R327"/>
  <c r="J111" s="1"/>
  <c r="BK329"/>
  <c r="K329" s="1"/>
  <c r="K112" s="1"/>
  <c r="Q329"/>
  <c r="I112" s="1"/>
  <c r="R329"/>
  <c r="J112" s="1"/>
  <c r="J87"/>
  <c r="F90"/>
  <c r="F126"/>
  <c r="BE151"/>
  <c r="K175"/>
  <c r="BE175" s="1"/>
  <c r="BK218"/>
  <c r="BK212" s="1"/>
  <c r="K212" s="1"/>
  <c r="K98" s="1"/>
  <c r="K249"/>
  <c r="BE249" s="1"/>
  <c r="K285"/>
  <c r="BE285"/>
  <c r="K326"/>
  <c r="BE326" s="1"/>
  <c r="K302"/>
  <c r="BE302" s="1"/>
  <c r="K34"/>
  <c r="AY95" i="1" s="1"/>
  <c r="K195" i="2"/>
  <c r="BE195" s="1"/>
  <c r="BK211"/>
  <c r="K246"/>
  <c r="BE246" s="1"/>
  <c r="K314"/>
  <c r="BE314" s="1"/>
  <c r="K306"/>
  <c r="BE306" s="1"/>
  <c r="K133"/>
  <c r="BE133" s="1"/>
  <c r="K140"/>
  <c r="BE140"/>
  <c r="K178"/>
  <c r="BE178"/>
  <c r="K187"/>
  <c r="BE187" s="1"/>
  <c r="BK205"/>
  <c r="K213"/>
  <c r="BE213" s="1"/>
  <c r="K247"/>
  <c r="BE247" s="1"/>
  <c r="K268"/>
  <c r="BE268" s="1"/>
  <c r="K279"/>
  <c r="BE279" s="1"/>
  <c r="K330"/>
  <c r="BE330" s="1"/>
  <c r="K299"/>
  <c r="BE299"/>
  <c r="K312"/>
  <c r="BE312" s="1"/>
  <c r="K323"/>
  <c r="BE323" s="1"/>
  <c r="F36"/>
  <c r="BE95" i="1" s="1"/>
  <c r="BE94" s="1"/>
  <c r="W32" s="1"/>
  <c r="BK201" i="2"/>
  <c r="K275"/>
  <c r="BE275" s="1"/>
  <c r="K289"/>
  <c r="BE289" s="1"/>
  <c r="K295"/>
  <c r="BE295" s="1"/>
  <c r="K317"/>
  <c r="BE317" s="1"/>
  <c r="F37"/>
  <c r="BF95" i="1" s="1"/>
  <c r="BF94" s="1"/>
  <c r="W33" s="1"/>
  <c r="BK172" i="2"/>
  <c r="K231"/>
  <c r="BE231"/>
  <c r="K260"/>
  <c r="BE260" s="1"/>
  <c r="K286"/>
  <c r="BE286" s="1"/>
  <c r="K292"/>
  <c r="BE292" s="1"/>
  <c r="F35"/>
  <c r="BD95" i="1" s="1"/>
  <c r="BD94" s="1"/>
  <c r="W31" s="1"/>
  <c r="K155" i="2"/>
  <c r="BE155"/>
  <c r="BK181"/>
  <c r="K208"/>
  <c r="BE208" s="1"/>
  <c r="BK242"/>
  <c r="BK241" s="1"/>
  <c r="K241" s="1"/>
  <c r="K100" s="1"/>
  <c r="K271"/>
  <c r="BE271"/>
  <c r="K288"/>
  <c r="BE288" s="1"/>
  <c r="K328"/>
  <c r="BE328" s="1"/>
  <c r="K309"/>
  <c r="BE309" s="1"/>
  <c r="K322"/>
  <c r="BE322" s="1"/>
  <c r="F34"/>
  <c r="BC95" i="1" s="1"/>
  <c r="BC94" s="1"/>
  <c r="W30" s="1"/>
  <c r="BK234" i="2"/>
  <c r="BK136"/>
  <c r="BK159"/>
  <c r="BK191"/>
  <c r="BK225"/>
  <c r="K254"/>
  <c r="BE254" s="1"/>
  <c r="K282"/>
  <c r="BE282" s="1"/>
  <c r="BK163"/>
  <c r="K296"/>
  <c r="BE296"/>
  <c r="Q324" l="1"/>
  <c r="I109" s="1"/>
  <c r="T131"/>
  <c r="T130" s="1"/>
  <c r="AW95" i="1" s="1"/>
  <c r="AW94" s="1"/>
  <c r="Q131" i="2"/>
  <c r="Q130" s="1"/>
  <c r="I94" s="1"/>
  <c r="K28" s="1"/>
  <c r="AS95" i="1" s="1"/>
  <c r="AS94" s="1"/>
  <c r="X131" i="2"/>
  <c r="X130" s="1"/>
  <c r="R324"/>
  <c r="J109" s="1"/>
  <c r="R131"/>
  <c r="V131"/>
  <c r="V130" s="1"/>
  <c r="I96"/>
  <c r="I106"/>
  <c r="J110"/>
  <c r="J96"/>
  <c r="R300"/>
  <c r="J105" s="1"/>
  <c r="BK324"/>
  <c r="K324"/>
  <c r="K109" s="1"/>
  <c r="I110"/>
  <c r="BK300"/>
  <c r="K300" s="1"/>
  <c r="K105" s="1"/>
  <c r="BK200"/>
  <c r="K200" s="1"/>
  <c r="K97" s="1"/>
  <c r="BK132"/>
  <c r="K132" s="1"/>
  <c r="K96" s="1"/>
  <c r="BK224"/>
  <c r="K224" s="1"/>
  <c r="K99" s="1"/>
  <c r="K33"/>
  <c r="AX95" i="1" s="1"/>
  <c r="AV95" s="1"/>
  <c r="AZ94"/>
  <c r="BA94"/>
  <c r="AY94"/>
  <c r="AK30" s="1"/>
  <c r="F33" i="2"/>
  <c r="BB95" i="1" s="1"/>
  <c r="BB94" s="1"/>
  <c r="W29" s="1"/>
  <c r="R130" i="2" l="1"/>
  <c r="J94" s="1"/>
  <c r="K29" s="1"/>
  <c r="AT95" i="1" s="1"/>
  <c r="AT94" s="1"/>
  <c r="J95" i="2"/>
  <c r="I95"/>
  <c r="BK131"/>
  <c r="K131" s="1"/>
  <c r="K95" s="1"/>
  <c r="AX94" i="1"/>
  <c r="AK29" s="1"/>
  <c r="BK130" i="2" l="1"/>
  <c r="K130" s="1"/>
  <c r="K94" s="1"/>
  <c r="AV94" i="1"/>
  <c r="K30" i="2" l="1"/>
  <c r="AG95" i="1" s="1"/>
  <c r="AG94" s="1"/>
  <c r="AK26" s="1"/>
  <c r="K39" i="2" l="1"/>
  <c r="AN95" i="1"/>
  <c r="AK35"/>
  <c r="AN94"/>
</calcChain>
</file>

<file path=xl/sharedStrings.xml><?xml version="1.0" encoding="utf-8"?>
<sst xmlns="http://schemas.openxmlformats.org/spreadsheetml/2006/main" count="2350" uniqueCount="457">
  <si>
    <t>Export Komplet</t>
  </si>
  <si>
    <t/>
  </si>
  <si>
    <t>2.0</t>
  </si>
  <si>
    <t>ZAMOK</t>
  </si>
  <si>
    <t>False</t>
  </si>
  <si>
    <t>True</t>
  </si>
  <si>
    <t>{d275e37c-ee6d-4259-9437-01abd3865d95}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</si>
  <si>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</si>
  <si>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</si>
  <si>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</si>
  <si>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</si>
  <si>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</si>
  <si>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</si>
  <si>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</si>
  <si>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</si>
  <si>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</si>
  <si>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</si>
  <si>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</si>
  <si>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Přístavba bezbariérové rampy Nemocnice Nymburk - PAVILON E</t>
  </si>
  <si>
    <t>KSO:</t>
  </si>
  <si>
    <t>CC-CZ:</t>
  </si>
  <si>
    <t>Místo:</t>
  </si>
  <si>
    <t>Nymburk</t>
  </si>
  <si>
    <t>Datum:</t>
  </si>
  <si>
    <t>7. 9. 2024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</si>
  <si>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</si>
  <si>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</si>
  <si>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</si>
  <si>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</si>
  <si>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</si>
  <si>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</si>
  <si>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</si>
  <si>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08746907</t>
  </si>
  <si>
    <t>Atelier 87 s.r.o.</t>
  </si>
  <si>
    <t>Zpracovatel:</t>
  </si>
  <si>
    <t xml:space="preserve">Ing. Kateřina Petlíková, Ph.D.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</si>
  <si>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</si>
  <si>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</si>
  <si>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</si>
  <si>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</si>
  <si>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</si>
  <si>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</si>
  <si>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</si>
  <si>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</si>
  <si>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</si>
  <si>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</si>
  <si>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</si>
  <si>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</si>
  <si>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</si>
  <si>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</si>
  <si>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</si>
  <si>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</si>
  <si>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</si>
  <si>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</si>
  <si>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</si>
  <si>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</si>
  <si>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</si>
  <si>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</si>
  <si>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</si>
  <si>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</si>
  <si>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</si>
  <si>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</si>
  <si>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</si>
  <si>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</si>
  <si>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</si>
  <si>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</si>
  <si>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</si>
  <si>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</si>
  <si>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</si>
  <si>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</si>
  <si>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</si>
  <si>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</si>
  <si>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</si>
  <si>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</si>
  <si>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</si>
  <si>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</si>
  <si>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</si>
  <si>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</si>
  <si>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</si>
  <si>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</si>
  <si>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</si>
  <si>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</si>
  <si>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</si>
  <si>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</si>
  <si>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</si>
  <si>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</si>
  <si>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BOUR_BET_DLAZ_M2</t>
  </si>
  <si>
    <t>Plocha zpevněné plochy k odstranění - betonová dlažba</t>
  </si>
  <si>
    <t>m2</t>
  </si>
  <si>
    <t>5,378</t>
  </si>
  <si>
    <t>2</t>
  </si>
  <si>
    <t>BOUR_ZAM_DLAZ_M2</t>
  </si>
  <si>
    <t>Plocha zpevněné plochy k odstranění - zámková dlažba</t>
  </si>
  <si>
    <t>32,054</t>
  </si>
  <si>
    <t>KRYCÍ LIST SOUPISU PRACÍ</t>
  </si>
  <si>
    <t>ZAM_DLAZ_M2</t>
  </si>
  <si>
    <t>Plocha zámkové dlažby</t>
  </si>
  <si>
    <t>13,215</t>
  </si>
  <si>
    <t>KACIR_M2</t>
  </si>
  <si>
    <t>Plocha skladby S2</t>
  </si>
  <si>
    <t>27,93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</si>
  <si>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</si>
  <si>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</si>
  <si>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</si>
  <si>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</si>
  <si>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</si>
  <si>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</si>
  <si>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</si>
  <si>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</si>
  <si>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</si>
  <si>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</si>
  <si>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</si>
  <si>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</si>
  <si>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</si>
  <si>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</si>
  <si>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</si>
  <si>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</si>
  <si>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</si>
  <si>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</si>
  <si>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</si>
  <si>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</si>
  <si>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</si>
  <si>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764 - Konstrukce klempířské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</si>
  <si>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</si>
  <si>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</si>
  <si>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</si>
  <si>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</si>
  <si>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</si>
  <si>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</si>
  <si>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</si>
  <si>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</si>
  <si>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</si>
  <si>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</si>
  <si>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</si>
  <si>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</si>
  <si>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</si>
  <si>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</si>
  <si>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</si>
  <si>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</si>
  <si>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</si>
  <si>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</si>
  <si>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</si>
  <si>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</si>
  <si>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</si>
  <si>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</si>
  <si>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</si>
  <si>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</si>
  <si>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</si>
  <si>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</si>
  <si>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</si>
  <si>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</si>
  <si>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</si>
  <si>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CS ÚRS 2024 02</t>
  </si>
  <si>
    <t>4</t>
  </si>
  <si>
    <t>151423899</t>
  </si>
  <si>
    <t>VV</t>
  </si>
  <si>
    <t>Součet</t>
  </si>
  <si>
    <t>113106123</t>
  </si>
  <si>
    <t>Rozebrání dlažeb ze zámkových dlaždic komunikací pro pěší ručně</t>
  </si>
  <si>
    <t>-689651854</t>
  </si>
  <si>
    <t>12,588*2,03</t>
  </si>
  <si>
    <t>6,5</t>
  </si>
  <si>
    <t>3</t>
  </si>
  <si>
    <t>113107322</t>
  </si>
  <si>
    <t>Odstranění podkladu z kameniva drceného tl přes 100 do 200 mm strojně pl do 50 m2</t>
  </si>
  <si>
    <t>-19312567</t>
  </si>
  <si>
    <t>FIG</t>
  </si>
  <si>
    <t>Rozpad figury: BOUR_BET_DLAZ_M2</t>
  </si>
  <si>
    <t>Rozpad figury: BOUR_ZAM_DLAZ_M2</t>
  </si>
  <si>
    <t>121151103</t>
  </si>
  <si>
    <t>Sejmutí ornice plochy do 100 m2 tl vrstvy do 200 mm strojně</t>
  </si>
  <si>
    <t>108046064</t>
  </si>
  <si>
    <t>Sejmutí ornice v místě rozšíření zámkové dlažby</t>
  </si>
  <si>
    <t>8,39</t>
  </si>
  <si>
    <t>5</t>
  </si>
  <si>
    <t>131251100</t>
  </si>
  <si>
    <t>Hloubení jam nezapažených v hornině třídy těžitelnosti I skupiny 3 objem do 20 m3 strojně</t>
  </si>
  <si>
    <t>m3</t>
  </si>
  <si>
    <t>-113838903</t>
  </si>
  <si>
    <t>8,39*0,04</t>
  </si>
  <si>
    <t>9,09*0,3</t>
  </si>
  <si>
    <t>6</t>
  </si>
  <si>
    <t>132251101</t>
  </si>
  <si>
    <t>Hloubení rýh nezapažených š do 800 mm v hornině třídy těžitelnosti I skupiny 3 objem do 20 m3 strojně</t>
  </si>
  <si>
    <t>826343855</t>
  </si>
  <si>
    <t>Rýhy pro obrubníky</t>
  </si>
  <si>
    <t>0,165*(16,592+2,925+15,265+2,255)</t>
  </si>
  <si>
    <t>7</t>
  </si>
  <si>
    <t>133212811</t>
  </si>
  <si>
    <t>Hloubení nezapažených šachet v hornině třídy těžitelnosti I skupiny 3 plocha výkopu do 4 m2 ručně</t>
  </si>
  <si>
    <t>532120762</t>
  </si>
  <si>
    <t>0,6*0,6*0,9</t>
  </si>
  <si>
    <t>0,855*0,6*0,9</t>
  </si>
  <si>
    <t>0,6*0,62*0,9</t>
  </si>
  <si>
    <t>0,6*0,6*0,6*2</t>
  </si>
  <si>
    <t>8</t>
  </si>
  <si>
    <t>162751117</t>
  </si>
  <si>
    <t>Vodorovné přemístění přes 9 000 do 10000 m výkopku/sypaniny z horniny třídy těžitelnosti I skupiny 1 až 3</t>
  </si>
  <si>
    <t>321823976</t>
  </si>
  <si>
    <t>(3,063+6,111+2,536-1,852)</t>
  </si>
  <si>
    <t>9</t>
  </si>
  <si>
    <t>162751119</t>
  </si>
  <si>
    <t>Příplatek k vodorovnému přemístění výkopku/sypaniny z horniny třídy těžitelnosti I skupiny 1 až 3 ZKD 1000 m přes 10000 m</t>
  </si>
  <si>
    <t>1302642370</t>
  </si>
  <si>
    <t>10</t>
  </si>
  <si>
    <t>M</t>
  </si>
  <si>
    <t>94621007</t>
  </si>
  <si>
    <t>poplatek za uložení stavebního odpadu zeminy a kamení zatříděného kódem 17 05 04 na recyklační skládku</t>
  </si>
  <si>
    <t>t</t>
  </si>
  <si>
    <t>1757038272</t>
  </si>
  <si>
    <t>(3,063+6,111+2,536-1,852)*1,6</t>
  </si>
  <si>
    <t>11</t>
  </si>
  <si>
    <t>171152501</t>
  </si>
  <si>
    <t>Zhutnění podloží z hornin soudržných nebo nesoudržných pod násypy</t>
  </si>
  <si>
    <t>-1197570575</t>
  </si>
  <si>
    <t>Rozpad figury: ZAM_DLAZ_M2</t>
  </si>
  <si>
    <t>174R1</t>
  </si>
  <si>
    <t>Zásyp jam, šachet rýh nebo kolem objektů sypaninou se zhutněním částečně ručně, částečně strojně</t>
  </si>
  <si>
    <t>-232210823</t>
  </si>
  <si>
    <t>přibližné množství - zasypání po osazení obrubníků</t>
  </si>
  <si>
    <t>(16,592+2,925+15,265+2,255)*0,05</t>
  </si>
  <si>
    <t>13</t>
  </si>
  <si>
    <t>181311103</t>
  </si>
  <si>
    <t>Rozprostření ornice tl vrstvy do 200 mm v rovině nebo ve svahu do 1:5 ručně</t>
  </si>
  <si>
    <t>-1989787978</t>
  </si>
  <si>
    <t>Zpětné rozhrnutí ornice, terénní úpravy</t>
  </si>
  <si>
    <t>14</t>
  </si>
  <si>
    <t>181R1</t>
  </si>
  <si>
    <t>D+M Založení trávníku - osázení travním semenem</t>
  </si>
  <si>
    <t>1422149942</t>
  </si>
  <si>
    <t>postřik, kultivace a uhrabání půdy, výsev travního semen, uválcování a zalití</t>
  </si>
  <si>
    <t>po 10-14 dnech dosetí travního semene a postřik na dvouděložné plevele</t>
  </si>
  <si>
    <t>Zakládání</t>
  </si>
  <si>
    <t>15</t>
  </si>
  <si>
    <t>275313811</t>
  </si>
  <si>
    <t>Základové patky z betonu tř. C 25/30</t>
  </si>
  <si>
    <t>567603168</t>
  </si>
  <si>
    <t>0,6*0,6*6*1,0</t>
  </si>
  <si>
    <t>0,6*0,6*2*0,8</t>
  </si>
  <si>
    <t>16</t>
  </si>
  <si>
    <t>275351121</t>
  </si>
  <si>
    <t>Zřízení bednění základových patek</t>
  </si>
  <si>
    <t>-898317887</t>
  </si>
  <si>
    <t>0,6*4*0,195*2</t>
  </si>
  <si>
    <t>17</t>
  </si>
  <si>
    <t>275351122</t>
  </si>
  <si>
    <t>Odstranění bednění základových patek</t>
  </si>
  <si>
    <t>1963054457</t>
  </si>
  <si>
    <t>18</t>
  </si>
  <si>
    <t>2R1</t>
  </si>
  <si>
    <t xml:space="preserve">Propojení základové patky rampy se stávajícím základem - kompletní realizace D+M - navrtání, chemická kotva, výztuž </t>
  </si>
  <si>
    <t>kpl</t>
  </si>
  <si>
    <t>976439824</t>
  </si>
  <si>
    <t>Svislé a kompletní konstrukce</t>
  </si>
  <si>
    <t>19</t>
  </si>
  <si>
    <t>339921132</t>
  </si>
  <si>
    <t>Osazování betonových palisád do betonového základu v řadě výšky prvku přes 0,5 do 1 m</t>
  </si>
  <si>
    <t>m</t>
  </si>
  <si>
    <t>950011842</t>
  </si>
  <si>
    <t>2,925</t>
  </si>
  <si>
    <t>2,255</t>
  </si>
  <si>
    <t>3,85</t>
  </si>
  <si>
    <t>20</t>
  </si>
  <si>
    <t>59228408</t>
  </si>
  <si>
    <t>palisáda tyčová hranatá betonová 110x110mm v 600mm přírodní</t>
  </si>
  <si>
    <t>kus</t>
  </si>
  <si>
    <t>-1926911261</t>
  </si>
  <si>
    <t>2,925*9,23 výpočet množství</t>
  </si>
  <si>
    <t>2,255*9,23 výpočet množství</t>
  </si>
  <si>
    <t>3,85*9,23 výpočet množství</t>
  </si>
  <si>
    <t>85</t>
  </si>
  <si>
    <t>Komunikace pozemní</t>
  </si>
  <si>
    <t>564750001</t>
  </si>
  <si>
    <t>Podklad z kameniva hrubého drceného vel. 8-16 mm plochy do 100 m2 tl 150 mm</t>
  </si>
  <si>
    <t>-1099112412</t>
  </si>
  <si>
    <t>22</t>
  </si>
  <si>
    <t>596211110</t>
  </si>
  <si>
    <t>Kladení zámkové dlažby komunikací pro pěší ručně tl 60 mm skupiny A pl do 50 m2</t>
  </si>
  <si>
    <t>738918421</t>
  </si>
  <si>
    <t>23</t>
  </si>
  <si>
    <t>59245015</t>
  </si>
  <si>
    <t>dlažba zámková betonová tvaru I 200x165mm tl 60mm přírodní</t>
  </si>
  <si>
    <t>1613795116</t>
  </si>
  <si>
    <t>13,215*1,03 'Přepočtené koeficientem množství</t>
  </si>
  <si>
    <t>Úpravy povrchů, podlahy a osazování výplní</t>
  </si>
  <si>
    <t>24</t>
  </si>
  <si>
    <t>637121r1</t>
  </si>
  <si>
    <t>Zpevněná plocha z kačírku tl 50 mm s udusáním</t>
  </si>
  <si>
    <t>647420390</t>
  </si>
  <si>
    <t>Trubní vedení</t>
  </si>
  <si>
    <t>25</t>
  </si>
  <si>
    <t>877260341</t>
  </si>
  <si>
    <t>Montáž lapačů střešních splavenin na kanalizačním potrubí z PP nebo tvrdého PVC-U trub hladkých plnostěnných DN 100</t>
  </si>
  <si>
    <t>-947852077</t>
  </si>
  <si>
    <t>26</t>
  </si>
  <si>
    <t>56231163</t>
  </si>
  <si>
    <t>lapač střešních splavenin se zápachovou klapkou a lapacím košem DN 125/110</t>
  </si>
  <si>
    <t>1666672503</t>
  </si>
  <si>
    <t>Ostatní konstrukce a práce, bourání</t>
  </si>
  <si>
    <t>27</t>
  </si>
  <si>
    <t>916231213</t>
  </si>
  <si>
    <t>Osazení chodníkového obrubníku betonového stojatého s boční opěrou do lože z betonu prostého</t>
  </si>
  <si>
    <t>-1679242136</t>
  </si>
  <si>
    <t>3,645</t>
  </si>
  <si>
    <t>8,815</t>
  </si>
  <si>
    <t>17,635</t>
  </si>
  <si>
    <t>28</t>
  </si>
  <si>
    <t>59217024</t>
  </si>
  <si>
    <t>obrubník betonový chodníkový 500x100x250mm</t>
  </si>
  <si>
    <t>540933559</t>
  </si>
  <si>
    <t>30,095*1,02 'Přepočtené koeficientem množství</t>
  </si>
  <si>
    <t>29</t>
  </si>
  <si>
    <t>919726122</t>
  </si>
  <si>
    <t>Geotextilie pro ochranu, separaci a filtraci netkaná měrná hm přes 200 do 300 g/m2</t>
  </si>
  <si>
    <t>-427195263</t>
  </si>
  <si>
    <t>11,75*0,12</t>
  </si>
  <si>
    <t>22,48*0,14</t>
  </si>
  <si>
    <t>Rozpad figury: KACIR_M2</t>
  </si>
  <si>
    <t>30</t>
  </si>
  <si>
    <t>953312122</t>
  </si>
  <si>
    <t>Vložky do svislých dilatačních spár z extrudovaných polystyrénových desek tl. přes 10 do 20 mm</t>
  </si>
  <si>
    <t>594512047</t>
  </si>
  <si>
    <t>0,6*1,0*2</t>
  </si>
  <si>
    <t>31</t>
  </si>
  <si>
    <t>962052210</t>
  </si>
  <si>
    <t>Bourání zdiva nadzákladového ze ŽB do 1 m3</t>
  </si>
  <si>
    <t>-1682923711</t>
  </si>
  <si>
    <t>Podezdívka rampy</t>
  </si>
  <si>
    <t>0,22*0,355*2,43</t>
  </si>
  <si>
    <t>32</t>
  </si>
  <si>
    <t>963042R1</t>
  </si>
  <si>
    <t>Bourání schodišťových stupňů betonových</t>
  </si>
  <si>
    <t>1752856858</t>
  </si>
  <si>
    <t>Vybourání stávajících schodů, zachování zábradlí a základu</t>
  </si>
  <si>
    <t>6*1,14</t>
  </si>
  <si>
    <t>33</t>
  </si>
  <si>
    <t>963R1</t>
  </si>
  <si>
    <t xml:space="preserve">Bourání ŽB ramp monolitických </t>
  </si>
  <si>
    <t>-228935704</t>
  </si>
  <si>
    <t>5,4*1,52</t>
  </si>
  <si>
    <t>34</t>
  </si>
  <si>
    <t>966005R1</t>
  </si>
  <si>
    <t xml:space="preserve">Rozebrání a odstranění zábradlí se sloupky osazenými s betonovými patkami </t>
  </si>
  <si>
    <t>-1047718049</t>
  </si>
  <si>
    <t>5,5</t>
  </si>
  <si>
    <t>35</t>
  </si>
  <si>
    <t>9R1</t>
  </si>
  <si>
    <t>D+M Zednické zaspravení po odstranění stávající rampy</t>
  </si>
  <si>
    <t>-617787321</t>
  </si>
  <si>
    <t>36</t>
  </si>
  <si>
    <t>9R2</t>
  </si>
  <si>
    <t>D+M Přeložení vyústění dešťového svodu a přilehlé areálové dešťové kanalizace -vč. výkopu, napojení, zpětného zásypu, obsypání pískem a odvozu a uložení přebytečné zeminy</t>
  </si>
  <si>
    <t>941492698</t>
  </si>
  <si>
    <t>997</t>
  </si>
  <si>
    <t>Přesun sutě</t>
  </si>
  <si>
    <t>37</t>
  </si>
  <si>
    <t>997013111</t>
  </si>
  <si>
    <t>Vnitrostaveništní doprava suti a vybouraných hmot pro budovy v do 6 m</t>
  </si>
  <si>
    <t>-1583683425</t>
  </si>
  <si>
    <t>38</t>
  </si>
  <si>
    <t>997013631</t>
  </si>
  <si>
    <t>Poplatek za uložení na skládce (skládkovné) stavebního odpadu směsného kód odpadu 17 09 04</t>
  </si>
  <si>
    <t>238794550</t>
  </si>
  <si>
    <t>(24,839-10,855)</t>
  </si>
  <si>
    <t>39</t>
  </si>
  <si>
    <t>997013873</t>
  </si>
  <si>
    <t>Poplatek za uložení stavebního odpadu na recyklační skládce (skládkovné) zeminy a kamení zatříděného do Katalogu odpadů pod kódem 17 05 04</t>
  </si>
  <si>
    <t>1209029778</t>
  </si>
  <si>
    <t>10,855</t>
  </si>
  <si>
    <t>40</t>
  </si>
  <si>
    <t>997231111</t>
  </si>
  <si>
    <t>Vodorovná doprava suti a vybouraných hmot do 1 km</t>
  </si>
  <si>
    <t>-1356187908</t>
  </si>
  <si>
    <t>41</t>
  </si>
  <si>
    <t>997231119</t>
  </si>
  <si>
    <t>Příplatek ZKD 1 km vodorovné dopravy suti a vybouraných hmot</t>
  </si>
  <si>
    <t>383371255</t>
  </si>
  <si>
    <t>24,839*13 'Přepočtené koeficientem množství</t>
  </si>
  <si>
    <t>998</t>
  </si>
  <si>
    <t>Přesun hmot</t>
  </si>
  <si>
    <t>42</t>
  </si>
  <si>
    <t>998011001</t>
  </si>
  <si>
    <t>Přesun hmot pro budovy zděné v do 6 m</t>
  </si>
  <si>
    <t>-1772686279</t>
  </si>
  <si>
    <t>PSV</t>
  </si>
  <si>
    <t>Práce a dodávky PSV</t>
  </si>
  <si>
    <t>721</t>
  </si>
  <si>
    <t>Zdravotechnika - vnitřní kanalizace</t>
  </si>
  <si>
    <t>43</t>
  </si>
  <si>
    <t>721242803</t>
  </si>
  <si>
    <t>Demontáž lapače střešních splavenin DN 110</t>
  </si>
  <si>
    <t>1463909425</t>
  </si>
  <si>
    <t>764</t>
  </si>
  <si>
    <t>Konstrukce klempířské</t>
  </si>
  <si>
    <t>44</t>
  </si>
  <si>
    <t>764004861</t>
  </si>
  <si>
    <t>Demontáž svodu do suti</t>
  </si>
  <si>
    <t>642229524</t>
  </si>
  <si>
    <t>5,145</t>
  </si>
  <si>
    <t>45</t>
  </si>
  <si>
    <t>764518622</t>
  </si>
  <si>
    <t>Svody kruhové včetně objímek, kolen, odskoků z Pz s povrchovou úpravou průměru 100 mm</t>
  </si>
  <si>
    <t>-1286170248</t>
  </si>
  <si>
    <t>5,0</t>
  </si>
  <si>
    <t>46</t>
  </si>
  <si>
    <t>998764201</t>
  </si>
  <si>
    <t>Přesun hmot procentní pro konstrukce klempířské v objektech v do 6 m</t>
  </si>
  <si>
    <t>%</t>
  </si>
  <si>
    <t>-1586977244</t>
  </si>
  <si>
    <t>767</t>
  </si>
  <si>
    <t>Konstrukce zámečnické</t>
  </si>
  <si>
    <t>47</t>
  </si>
  <si>
    <t>767161R1</t>
  </si>
  <si>
    <t>Demontáž zábradlí původní rampy a podesty</t>
  </si>
  <si>
    <t>1460453911</t>
  </si>
  <si>
    <t>0,675+4,495*2</t>
  </si>
  <si>
    <t>48</t>
  </si>
  <si>
    <t>767R1</t>
  </si>
  <si>
    <t>D+M OK rampy (kpl provedení) vč. mezipodesty, zábradlí, spojovacího materiálu,svařování, provedení dle projektové dokumentace, včetně zaměření, dílenské dokumentace, výroby, kotvení, dopravy a PKO (žárové zinkování), materiál vč. prořezu, vč. přesunu hmot</t>
  </si>
  <si>
    <t>kg</t>
  </si>
  <si>
    <t>-1040329585</t>
  </si>
  <si>
    <t>Dle výkazu materiálu D.1.2.2. – Stavebně konstrukční část – OCELOVÉ KONSTRUKCE</t>
  </si>
  <si>
    <t>Revize 02 – 4.10.2024</t>
  </si>
  <si>
    <t>3556,054</t>
  </si>
  <si>
    <t>49</t>
  </si>
  <si>
    <t>767R2</t>
  </si>
  <si>
    <t>D+M úprava stávajícího zábradlí posunutí a přivaření stávajícího sloupku + opatření protikorozním nátěrem, vyspravení přípoje po odstranění zábradlí, vč. přesunu hmot</t>
  </si>
  <si>
    <t>-1871172290</t>
  </si>
  <si>
    <t>50</t>
  </si>
  <si>
    <t>767R4</t>
  </si>
  <si>
    <t>D+M schodiště, opatření stáv. zábradlí 2x protikorozním nátěrem, nová kce schodiště dle projektové dokumentace, vč. zaměření, dílenské dokumentace, výroby, kotvení do stáv. základu a podesty, vč. dopravy a PKO, vč. přesunu hmot</t>
  </si>
  <si>
    <t>1358095837</t>
  </si>
  <si>
    <t>VRN</t>
  </si>
  <si>
    <t>Vedlejší rozpočtové náklady</t>
  </si>
  <si>
    <t>VRN1</t>
  </si>
  <si>
    <t>Průzkumné, geodetické a projektové práce</t>
  </si>
  <si>
    <t>51</t>
  </si>
  <si>
    <t>012002R1</t>
  </si>
  <si>
    <t>Geodetické práce - vytyčení sítí technické infrastruktury</t>
  </si>
  <si>
    <t>1024</t>
  </si>
  <si>
    <t>1427748313</t>
  </si>
  <si>
    <t>VRN3</t>
  </si>
  <si>
    <t>Zařízení staveniště</t>
  </si>
  <si>
    <t>52</t>
  </si>
  <si>
    <t>030001R5</t>
  </si>
  <si>
    <t>Zařízení staveniště - uložení materiálů, nakládání s odpady, ochranné konstrukc stávajících kcí, zajištění BOZP, žebřík, zázemí, org.opatření a další ZS jiinde neuvedené potřebné pro realizaci procesů uvedených v tomto rozpočtu a dle platných předpisů</t>
  </si>
  <si>
    <t>2020917316</t>
  </si>
  <si>
    <t>VRN6</t>
  </si>
  <si>
    <t>Územní vlivy</t>
  </si>
  <si>
    <t>53</t>
  </si>
  <si>
    <t>065002000</t>
  </si>
  <si>
    <t>Mimostaveništní doprava materiálů</t>
  </si>
  <si>
    <t>CS ÚRS 2017 01</t>
  </si>
  <si>
    <t>-1428091473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</si>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</sst>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2" fillId="0" borderId="12" xfId="0" applyNumberFormat="1" applyFont="1" applyBorder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inden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4" fontId="23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abSelected="1" topLeftCell="A4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pans="1:74" s="1" customFormat="1" ht="36.950000000000003" customHeight="1"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S2" s="17" t="s">
        <v>7</v>
      </c>
      <c r="BT2" s="17" t="s">
        <v>8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s="1" customFormat="1" ht="24.95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G4" s="25" t="s">
        <v>12</v>
      </c>
      <c r="BS4" s="17" t="s">
        <v>13</v>
      </c>
    </row>
    <row r="5" spans="1:74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71" t="s">
        <v>15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2"/>
      <c r="AL5" s="22"/>
      <c r="AM5" s="22"/>
      <c r="AN5" s="22"/>
      <c r="AO5" s="22"/>
      <c r="AP5" s="22"/>
      <c r="AQ5" s="22"/>
      <c r="AR5" s="20"/>
      <c r="BG5" s="268" t="s">
        <v>16</v>
      </c>
      <c r="BS5" s="17" t="s">
        <v>7</v>
      </c>
    </row>
    <row r="6" spans="1:74" s="1" customFormat="1" ht="36.950000000000003" customHeight="1">
      <c r="B6" s="21"/>
      <c r="C6" s="22"/>
      <c r="D6" s="28" t="s">
        <v>17</v>
      </c>
      <c r="E6" s="22"/>
      <c r="F6" s="22"/>
      <c r="G6" s="22"/>
      <c r="H6" s="22"/>
      <c r="I6" s="22"/>
      <c r="J6" s="22"/>
      <c r="K6" s="273" t="s">
        <v>18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2"/>
      <c r="AL6" s="22"/>
      <c r="AM6" s="22"/>
      <c r="AN6" s="22"/>
      <c r="AO6" s="22"/>
      <c r="AP6" s="22"/>
      <c r="AQ6" s="22"/>
      <c r="AR6" s="20"/>
      <c r="BG6" s="269"/>
      <c r="BS6" s="17" t="s">
        <v>7</v>
      </c>
    </row>
    <row r="7" spans="1:74" s="1" customFormat="1" ht="12" customHeight="1">
      <c r="B7" s="21"/>
      <c r="C7" s="22"/>
      <c r="D7" s="29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</v>
      </c>
      <c r="AO7" s="22"/>
      <c r="AP7" s="22"/>
      <c r="AQ7" s="22"/>
      <c r="AR7" s="20"/>
      <c r="BG7" s="269"/>
      <c r="BS7" s="17" t="s">
        <v>7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G8" s="269"/>
      <c r="BS8" s="17" t="s">
        <v>7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269"/>
      <c r="BS9" s="17" t="s">
        <v>7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1</v>
      </c>
      <c r="AO10" s="22"/>
      <c r="AP10" s="22"/>
      <c r="AQ10" s="22"/>
      <c r="AR10" s="20"/>
      <c r="BG10" s="269"/>
      <c r="BS10" s="17" t="s">
        <v>7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</v>
      </c>
      <c r="AO11" s="22"/>
      <c r="AP11" s="22"/>
      <c r="AQ11" s="22"/>
      <c r="AR11" s="20"/>
      <c r="BG11" s="269"/>
      <c r="BS11" s="17" t="s">
        <v>7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269"/>
      <c r="BS12" s="17" t="s">
        <v>7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30</v>
      </c>
      <c r="AO13" s="22"/>
      <c r="AP13" s="22"/>
      <c r="AQ13" s="22"/>
      <c r="AR13" s="20"/>
      <c r="BG13" s="269"/>
      <c r="BS13" s="17" t="s">
        <v>7</v>
      </c>
    </row>
    <row r="14" spans="1:74" ht="12.75">
      <c r="B14" s="21"/>
      <c r="C14" s="22"/>
      <c r="D14" s="22"/>
      <c r="E14" s="274" t="s">
        <v>30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G14" s="269"/>
      <c r="BS14" s="17" t="s">
        <v>7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269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32</v>
      </c>
      <c r="AO16" s="22"/>
      <c r="AP16" s="22"/>
      <c r="AQ16" s="22"/>
      <c r="AR16" s="20"/>
      <c r="BG16" s="269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G17" s="269"/>
      <c r="BS17" s="17" t="s">
        <v>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269"/>
      <c r="BS18" s="17" t="s">
        <v>7</v>
      </c>
    </row>
    <row r="19" spans="1:71" s="1" customFormat="1" ht="12" customHeight="1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</v>
      </c>
      <c r="AO19" s="22"/>
      <c r="AP19" s="22"/>
      <c r="AQ19" s="22"/>
      <c r="AR19" s="20"/>
      <c r="BG19" s="269"/>
      <c r="BS19" s="17" t="s">
        <v>7</v>
      </c>
    </row>
    <row r="20" spans="1:71" s="1" customFormat="1" ht="18.399999999999999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G20" s="269"/>
      <c r="BS20" s="17" t="s">
        <v>5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269"/>
    </row>
    <row r="22" spans="1:71" s="1" customFormat="1" ht="12" customHeight="1">
      <c r="B22" s="21"/>
      <c r="C22" s="22"/>
      <c r="D22" s="29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269"/>
    </row>
    <row r="23" spans="1:71" s="1" customFormat="1" ht="16.5" customHeight="1">
      <c r="B23" s="21"/>
      <c r="C23" s="22"/>
      <c r="D23" s="22"/>
      <c r="E23" s="276" t="s">
        <v>1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2"/>
      <c r="AP23" s="22"/>
      <c r="AQ23" s="22"/>
      <c r="AR23" s="20"/>
      <c r="BG23" s="269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269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G25" s="269"/>
    </row>
    <row r="26" spans="1:71" s="2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77">
        <f>ROUND(AG94,2)</f>
        <v>0</v>
      </c>
      <c r="AL26" s="278"/>
      <c r="AM26" s="278"/>
      <c r="AN26" s="278"/>
      <c r="AO26" s="278"/>
      <c r="AP26" s="36"/>
      <c r="AQ26" s="36"/>
      <c r="AR26" s="39"/>
      <c r="BG26" s="269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G27" s="269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79" t="s">
        <v>38</v>
      </c>
      <c r="M28" s="279"/>
      <c r="N28" s="279"/>
      <c r="O28" s="279"/>
      <c r="P28" s="279"/>
      <c r="Q28" s="36"/>
      <c r="R28" s="36"/>
      <c r="S28" s="36"/>
      <c r="T28" s="36"/>
      <c r="U28" s="36"/>
      <c r="V28" s="36"/>
      <c r="W28" s="279" t="s">
        <v>39</v>
      </c>
      <c r="X28" s="279"/>
      <c r="Y28" s="279"/>
      <c r="Z28" s="279"/>
      <c r="AA28" s="279"/>
      <c r="AB28" s="279"/>
      <c r="AC28" s="279"/>
      <c r="AD28" s="279"/>
      <c r="AE28" s="279"/>
      <c r="AF28" s="36"/>
      <c r="AG28" s="36"/>
      <c r="AH28" s="36"/>
      <c r="AI28" s="36"/>
      <c r="AJ28" s="36"/>
      <c r="AK28" s="279" t="s">
        <v>40</v>
      </c>
      <c r="AL28" s="279"/>
      <c r="AM28" s="279"/>
      <c r="AN28" s="279"/>
      <c r="AO28" s="279"/>
      <c r="AP28" s="36"/>
      <c r="AQ28" s="36"/>
      <c r="AR28" s="39"/>
      <c r="BG28" s="269"/>
    </row>
    <row r="29" spans="1:71" s="3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282">
        <v>0.21</v>
      </c>
      <c r="M29" s="281"/>
      <c r="N29" s="281"/>
      <c r="O29" s="281"/>
      <c r="P29" s="281"/>
      <c r="Q29" s="41"/>
      <c r="R29" s="41"/>
      <c r="S29" s="41"/>
      <c r="T29" s="41"/>
      <c r="U29" s="41"/>
      <c r="V29" s="41"/>
      <c r="W29" s="280">
        <f>ROUND(BB94, 2)</f>
        <v>0</v>
      </c>
      <c r="X29" s="281"/>
      <c r="Y29" s="281"/>
      <c r="Z29" s="281"/>
      <c r="AA29" s="281"/>
      <c r="AB29" s="281"/>
      <c r="AC29" s="281"/>
      <c r="AD29" s="281"/>
      <c r="AE29" s="281"/>
      <c r="AF29" s="41"/>
      <c r="AG29" s="41"/>
      <c r="AH29" s="41"/>
      <c r="AI29" s="41"/>
      <c r="AJ29" s="41"/>
      <c r="AK29" s="280">
        <f>ROUND(AX94, 2)</f>
        <v>0</v>
      </c>
      <c r="AL29" s="281"/>
      <c r="AM29" s="281"/>
      <c r="AN29" s="281"/>
      <c r="AO29" s="281"/>
      <c r="AP29" s="41"/>
      <c r="AQ29" s="41"/>
      <c r="AR29" s="42"/>
      <c r="BG29" s="270"/>
    </row>
    <row r="30" spans="1:71" s="3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282">
        <v>0.12</v>
      </c>
      <c r="M30" s="281"/>
      <c r="N30" s="281"/>
      <c r="O30" s="281"/>
      <c r="P30" s="281"/>
      <c r="Q30" s="41"/>
      <c r="R30" s="41"/>
      <c r="S30" s="41"/>
      <c r="T30" s="41"/>
      <c r="U30" s="41"/>
      <c r="V30" s="41"/>
      <c r="W30" s="280">
        <f>ROUND(BC94, 2)</f>
        <v>0</v>
      </c>
      <c r="X30" s="281"/>
      <c r="Y30" s="281"/>
      <c r="Z30" s="281"/>
      <c r="AA30" s="281"/>
      <c r="AB30" s="281"/>
      <c r="AC30" s="281"/>
      <c r="AD30" s="281"/>
      <c r="AE30" s="281"/>
      <c r="AF30" s="41"/>
      <c r="AG30" s="41"/>
      <c r="AH30" s="41"/>
      <c r="AI30" s="41"/>
      <c r="AJ30" s="41"/>
      <c r="AK30" s="280">
        <f>ROUND(AY94, 2)</f>
        <v>0</v>
      </c>
      <c r="AL30" s="281"/>
      <c r="AM30" s="281"/>
      <c r="AN30" s="281"/>
      <c r="AO30" s="281"/>
      <c r="AP30" s="41"/>
      <c r="AQ30" s="41"/>
      <c r="AR30" s="42"/>
      <c r="BG30" s="270"/>
    </row>
    <row r="31" spans="1:71" s="3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282">
        <v>0.21</v>
      </c>
      <c r="M31" s="281"/>
      <c r="N31" s="281"/>
      <c r="O31" s="281"/>
      <c r="P31" s="281"/>
      <c r="Q31" s="41"/>
      <c r="R31" s="41"/>
      <c r="S31" s="41"/>
      <c r="T31" s="41"/>
      <c r="U31" s="41"/>
      <c r="V31" s="41"/>
      <c r="W31" s="280">
        <f>ROUND(BD94, 2)</f>
        <v>0</v>
      </c>
      <c r="X31" s="281"/>
      <c r="Y31" s="281"/>
      <c r="Z31" s="281"/>
      <c r="AA31" s="281"/>
      <c r="AB31" s="281"/>
      <c r="AC31" s="281"/>
      <c r="AD31" s="281"/>
      <c r="AE31" s="281"/>
      <c r="AF31" s="41"/>
      <c r="AG31" s="41"/>
      <c r="AH31" s="41"/>
      <c r="AI31" s="41"/>
      <c r="AJ31" s="41"/>
      <c r="AK31" s="280">
        <v>0</v>
      </c>
      <c r="AL31" s="281"/>
      <c r="AM31" s="281"/>
      <c r="AN31" s="281"/>
      <c r="AO31" s="281"/>
      <c r="AP31" s="41"/>
      <c r="AQ31" s="41"/>
      <c r="AR31" s="42"/>
      <c r="BG31" s="270"/>
    </row>
    <row r="32" spans="1:71" s="3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282">
        <v>0.12</v>
      </c>
      <c r="M32" s="281"/>
      <c r="N32" s="281"/>
      <c r="O32" s="281"/>
      <c r="P32" s="281"/>
      <c r="Q32" s="41"/>
      <c r="R32" s="41"/>
      <c r="S32" s="41"/>
      <c r="T32" s="41"/>
      <c r="U32" s="41"/>
      <c r="V32" s="41"/>
      <c r="W32" s="280">
        <f>ROUND(BE94, 2)</f>
        <v>0</v>
      </c>
      <c r="X32" s="281"/>
      <c r="Y32" s="281"/>
      <c r="Z32" s="281"/>
      <c r="AA32" s="281"/>
      <c r="AB32" s="281"/>
      <c r="AC32" s="281"/>
      <c r="AD32" s="281"/>
      <c r="AE32" s="281"/>
      <c r="AF32" s="41"/>
      <c r="AG32" s="41"/>
      <c r="AH32" s="41"/>
      <c r="AI32" s="41"/>
      <c r="AJ32" s="41"/>
      <c r="AK32" s="280">
        <v>0</v>
      </c>
      <c r="AL32" s="281"/>
      <c r="AM32" s="281"/>
      <c r="AN32" s="281"/>
      <c r="AO32" s="281"/>
      <c r="AP32" s="41"/>
      <c r="AQ32" s="41"/>
      <c r="AR32" s="42"/>
      <c r="BG32" s="270"/>
    </row>
    <row r="33" spans="1:59" s="3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282">
        <v>0</v>
      </c>
      <c r="M33" s="281"/>
      <c r="N33" s="281"/>
      <c r="O33" s="281"/>
      <c r="P33" s="281"/>
      <c r="Q33" s="41"/>
      <c r="R33" s="41"/>
      <c r="S33" s="41"/>
      <c r="T33" s="41"/>
      <c r="U33" s="41"/>
      <c r="V33" s="41"/>
      <c r="W33" s="280">
        <f>ROUND(BF94, 2)</f>
        <v>0</v>
      </c>
      <c r="X33" s="281"/>
      <c r="Y33" s="281"/>
      <c r="Z33" s="281"/>
      <c r="AA33" s="281"/>
      <c r="AB33" s="281"/>
      <c r="AC33" s="281"/>
      <c r="AD33" s="281"/>
      <c r="AE33" s="281"/>
      <c r="AF33" s="41"/>
      <c r="AG33" s="41"/>
      <c r="AH33" s="41"/>
      <c r="AI33" s="41"/>
      <c r="AJ33" s="41"/>
      <c r="AK33" s="280">
        <v>0</v>
      </c>
      <c r="AL33" s="281"/>
      <c r="AM33" s="281"/>
      <c r="AN33" s="281"/>
      <c r="AO33" s="281"/>
      <c r="AP33" s="41"/>
      <c r="AQ33" s="41"/>
      <c r="AR33" s="42"/>
      <c r="BG33" s="270"/>
    </row>
    <row r="34" spans="1:59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G34" s="269"/>
    </row>
    <row r="35" spans="1:59" s="2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283" t="s">
        <v>49</v>
      </c>
      <c r="Y35" s="284"/>
      <c r="Z35" s="284"/>
      <c r="AA35" s="284"/>
      <c r="AB35" s="284"/>
      <c r="AC35" s="45"/>
      <c r="AD35" s="45"/>
      <c r="AE35" s="45"/>
      <c r="AF35" s="45"/>
      <c r="AG35" s="45"/>
      <c r="AH35" s="45"/>
      <c r="AI35" s="45"/>
      <c r="AJ35" s="45"/>
      <c r="AK35" s="285">
        <f>SUM(AK26:AK33)</f>
        <v>0</v>
      </c>
      <c r="AL35" s="284"/>
      <c r="AM35" s="284"/>
      <c r="AN35" s="284"/>
      <c r="AO35" s="286"/>
      <c r="AP35" s="43"/>
      <c r="AQ35" s="43"/>
      <c r="AR35" s="39"/>
      <c r="BG35" s="34"/>
    </row>
    <row r="36" spans="1:59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G36" s="34"/>
    </row>
    <row r="37" spans="1:59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G37" s="34"/>
    </row>
    <row r="38" spans="1:59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9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9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9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9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9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9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9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9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9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9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9" s="2" customFormat="1" ht="14.45" customHeight="1">
      <c r="B49" s="47"/>
      <c r="C49" s="48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51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9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9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9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9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9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9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9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9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9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9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9" s="2" customFormat="1" ht="12.75">
      <c r="A60" s="34"/>
      <c r="B60" s="35"/>
      <c r="C60" s="36"/>
      <c r="D60" s="52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52</v>
      </c>
      <c r="AI60" s="38"/>
      <c r="AJ60" s="38"/>
      <c r="AK60" s="38"/>
      <c r="AL60" s="38"/>
      <c r="AM60" s="52" t="s">
        <v>53</v>
      </c>
      <c r="AN60" s="38"/>
      <c r="AO60" s="38"/>
      <c r="AP60" s="36"/>
      <c r="AQ60" s="36"/>
      <c r="AR60" s="39"/>
      <c r="BG60" s="34"/>
    </row>
    <row r="61" spans="1:59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9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9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9" s="2" customFormat="1" ht="12.75">
      <c r="A64" s="34"/>
      <c r="B64" s="35"/>
      <c r="C64" s="36"/>
      <c r="D64" s="49" t="s">
        <v>54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55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G64" s="34"/>
    </row>
    <row r="65" spans="1:59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9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9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9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9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9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9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9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9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9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9" s="2" customFormat="1" ht="12.75">
      <c r="A75" s="34"/>
      <c r="B75" s="35"/>
      <c r="C75" s="36"/>
      <c r="D75" s="52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52</v>
      </c>
      <c r="AI75" s="38"/>
      <c r="AJ75" s="38"/>
      <c r="AK75" s="38"/>
      <c r="AL75" s="38"/>
      <c r="AM75" s="52" t="s">
        <v>53</v>
      </c>
      <c r="AN75" s="38"/>
      <c r="AO75" s="38"/>
      <c r="AP75" s="36"/>
      <c r="AQ75" s="36"/>
      <c r="AR75" s="39"/>
      <c r="BG75" s="34"/>
    </row>
    <row r="76" spans="1:59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G76" s="34"/>
    </row>
    <row r="77" spans="1:59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G77" s="34"/>
    </row>
    <row r="81" spans="1:90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G81" s="34"/>
    </row>
    <row r="82" spans="1:90" s="2" customFormat="1" ht="24.95" customHeight="1">
      <c r="A82" s="34"/>
      <c r="B82" s="35"/>
      <c r="C82" s="23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G82" s="34"/>
    </row>
    <row r="83" spans="1:90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G83" s="34"/>
    </row>
    <row r="84" spans="1:90" s="4" customFormat="1" ht="12" customHeight="1">
      <c r="B84" s="58"/>
      <c r="C84" s="29" t="s">
        <v>14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2024-09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50000000000003" customHeight="1">
      <c r="B85" s="61"/>
      <c r="C85" s="62" t="s">
        <v>17</v>
      </c>
      <c r="D85" s="63"/>
      <c r="E85" s="63"/>
      <c r="F85" s="63"/>
      <c r="G85" s="63"/>
      <c r="H85" s="63"/>
      <c r="I85" s="63"/>
      <c r="J85" s="63"/>
      <c r="K85" s="63"/>
      <c r="L85" s="287" t="str">
        <f>K6</f>
        <v>Přístavba bezbariérové rampy Nemocnice Nymburk - PAVILON E</v>
      </c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63"/>
      <c r="AL85" s="63"/>
      <c r="AM85" s="63"/>
      <c r="AN85" s="63"/>
      <c r="AO85" s="63"/>
      <c r="AP85" s="63"/>
      <c r="AQ85" s="63"/>
      <c r="AR85" s="64"/>
    </row>
    <row r="86" spans="1:90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G86" s="34"/>
    </row>
    <row r="87" spans="1:90" s="2" customFormat="1" ht="12" customHeight="1">
      <c r="A87" s="34"/>
      <c r="B87" s="35"/>
      <c r="C87" s="29" t="s">
        <v>21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Nymburk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23</v>
      </c>
      <c r="AJ87" s="36"/>
      <c r="AK87" s="36"/>
      <c r="AL87" s="36"/>
      <c r="AM87" s="289" t="str">
        <f>IF(AN8= "","",AN8)</f>
        <v>7. 9. 2024</v>
      </c>
      <c r="AN87" s="289"/>
      <c r="AO87" s="36"/>
      <c r="AP87" s="36"/>
      <c r="AQ87" s="36"/>
      <c r="AR87" s="39"/>
      <c r="BG87" s="34"/>
    </row>
    <row r="88" spans="1:90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G88" s="34"/>
    </row>
    <row r="89" spans="1:90" s="2" customFormat="1" ht="15.2" customHeight="1">
      <c r="A89" s="34"/>
      <c r="B89" s="35"/>
      <c r="C89" s="29" t="s">
        <v>25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31</v>
      </c>
      <c r="AJ89" s="36"/>
      <c r="AK89" s="36"/>
      <c r="AL89" s="36"/>
      <c r="AM89" s="290" t="str">
        <f>IF(E17="","",E17)</f>
        <v>Atelier 87 s.r.o.</v>
      </c>
      <c r="AN89" s="291"/>
      <c r="AO89" s="291"/>
      <c r="AP89" s="291"/>
      <c r="AQ89" s="36"/>
      <c r="AR89" s="39"/>
      <c r="AS89" s="292" t="s">
        <v>57</v>
      </c>
      <c r="AT89" s="293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8"/>
      <c r="BG89" s="34"/>
    </row>
    <row r="90" spans="1:90" s="2" customFormat="1" ht="25.7" customHeight="1">
      <c r="A90" s="34"/>
      <c r="B90" s="35"/>
      <c r="C90" s="29" t="s">
        <v>29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34</v>
      </c>
      <c r="AJ90" s="36"/>
      <c r="AK90" s="36"/>
      <c r="AL90" s="36"/>
      <c r="AM90" s="290" t="str">
        <f>IF(E20="","",E20)</f>
        <v xml:space="preserve">Ing. Kateřina Petlíková, Ph.D. </v>
      </c>
      <c r="AN90" s="291"/>
      <c r="AO90" s="291"/>
      <c r="AP90" s="291"/>
      <c r="AQ90" s="36"/>
      <c r="AR90" s="39"/>
      <c r="AS90" s="294"/>
      <c r="AT90" s="295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70"/>
      <c r="BG90" s="34"/>
    </row>
    <row r="91" spans="1:90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96"/>
      <c r="AT91" s="297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2"/>
      <c r="BG91" s="34"/>
    </row>
    <row r="92" spans="1:90" s="2" customFormat="1" ht="29.25" customHeight="1">
      <c r="A92" s="34"/>
      <c r="B92" s="35"/>
      <c r="C92" s="298" t="s">
        <v>58</v>
      </c>
      <c r="D92" s="299"/>
      <c r="E92" s="299"/>
      <c r="F92" s="299"/>
      <c r="G92" s="299"/>
      <c r="H92" s="73"/>
      <c r="I92" s="300" t="s">
        <v>59</v>
      </c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301" t="s">
        <v>60</v>
      </c>
      <c r="AH92" s="299"/>
      <c r="AI92" s="299"/>
      <c r="AJ92" s="299"/>
      <c r="AK92" s="299"/>
      <c r="AL92" s="299"/>
      <c r="AM92" s="299"/>
      <c r="AN92" s="300" t="s">
        <v>61</v>
      </c>
      <c r="AO92" s="299"/>
      <c r="AP92" s="302"/>
      <c r="AQ92" s="74" t="s">
        <v>62</v>
      </c>
      <c r="AR92" s="39"/>
      <c r="AS92" s="75" t="s">
        <v>63</v>
      </c>
      <c r="AT92" s="76" t="s">
        <v>64</v>
      </c>
      <c r="AU92" s="76" t="s">
        <v>65</v>
      </c>
      <c r="AV92" s="76" t="s">
        <v>66</v>
      </c>
      <c r="AW92" s="76" t="s">
        <v>67</v>
      </c>
      <c r="AX92" s="76" t="s">
        <v>68</v>
      </c>
      <c r="AY92" s="76" t="s">
        <v>69</v>
      </c>
      <c r="AZ92" s="76" t="s">
        <v>70</v>
      </c>
      <c r="BA92" s="76" t="s">
        <v>71</v>
      </c>
      <c r="BB92" s="76" t="s">
        <v>72</v>
      </c>
      <c r="BC92" s="76" t="s">
        <v>73</v>
      </c>
      <c r="BD92" s="76" t="s">
        <v>74</v>
      </c>
      <c r="BE92" s="76" t="s">
        <v>75</v>
      </c>
      <c r="BF92" s="77" t="s">
        <v>76</v>
      </c>
      <c r="BG92" s="34"/>
    </row>
    <row r="93" spans="1:90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80"/>
      <c r="BG93" s="34"/>
    </row>
    <row r="94" spans="1:90" s="6" customFormat="1" ht="32.450000000000003" customHeight="1">
      <c r="B94" s="81"/>
      <c r="C94" s="82" t="s">
        <v>77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06">
        <f>ROUND(AG95,2)</f>
        <v>0</v>
      </c>
      <c r="AH94" s="306"/>
      <c r="AI94" s="306"/>
      <c r="AJ94" s="306"/>
      <c r="AK94" s="306"/>
      <c r="AL94" s="306"/>
      <c r="AM94" s="306"/>
      <c r="AN94" s="307">
        <f>SUM(AG94,AV94)</f>
        <v>0</v>
      </c>
      <c r="AO94" s="307"/>
      <c r="AP94" s="307"/>
      <c r="AQ94" s="85" t="s">
        <v>1</v>
      </c>
      <c r="AR94" s="86"/>
      <c r="AS94" s="87">
        <f>ROUND(AS95,2)</f>
        <v>0</v>
      </c>
      <c r="AT94" s="88">
        <f>ROUND(AT95,2)</f>
        <v>0</v>
      </c>
      <c r="AU94" s="89">
        <f>ROUND(AU95,2)</f>
        <v>0</v>
      </c>
      <c r="AV94" s="89">
        <f>ROUND(SUM(AX94:AY94),2)</f>
        <v>0</v>
      </c>
      <c r="AW94" s="90">
        <f>ROUND(AW95,5)</f>
        <v>0</v>
      </c>
      <c r="AX94" s="89">
        <f>ROUND(BB94*L29,2)</f>
        <v>0</v>
      </c>
      <c r="AY94" s="89">
        <f>ROUND(BC94*L30,2)</f>
        <v>0</v>
      </c>
      <c r="AZ94" s="89">
        <f>ROUND(BD94*L29,2)</f>
        <v>0</v>
      </c>
      <c r="BA94" s="89">
        <f>ROUND(BE94*L30,2)</f>
        <v>0</v>
      </c>
      <c r="BB94" s="89">
        <f>ROUND(BB95,2)</f>
        <v>0</v>
      </c>
      <c r="BC94" s="89">
        <f>ROUND(BC95,2)</f>
        <v>0</v>
      </c>
      <c r="BD94" s="89">
        <f>ROUND(BD95,2)</f>
        <v>0</v>
      </c>
      <c r="BE94" s="89">
        <f>ROUND(BE95,2)</f>
        <v>0</v>
      </c>
      <c r="BF94" s="91">
        <f>ROUND(BF95,2)</f>
        <v>0</v>
      </c>
      <c r="BS94" s="92" t="s">
        <v>78</v>
      </c>
      <c r="BT94" s="92" t="s">
        <v>79</v>
      </c>
      <c r="BV94" s="92" t="s">
        <v>80</v>
      </c>
      <c r="BW94" s="92" t="s">
        <v>6</v>
      </c>
      <c r="BX94" s="92" t="s">
        <v>81</v>
      </c>
      <c r="CL94" s="92" t="s">
        <v>1</v>
      </c>
    </row>
    <row r="95" spans="1:90" s="7" customFormat="1" ht="24.75" customHeight="1">
      <c r="A95" s="93" t="s">
        <v>82</v>
      </c>
      <c r="B95" s="94"/>
      <c r="C95" s="95"/>
      <c r="D95" s="305" t="s">
        <v>15</v>
      </c>
      <c r="E95" s="305"/>
      <c r="F95" s="305"/>
      <c r="G95" s="305"/>
      <c r="H95" s="305"/>
      <c r="I95" s="96"/>
      <c r="J95" s="305" t="s">
        <v>18</v>
      </c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3">
        <f>'2024-09 - Přístavba bezba...'!K30</f>
        <v>0</v>
      </c>
      <c r="AH95" s="304"/>
      <c r="AI95" s="304"/>
      <c r="AJ95" s="304"/>
      <c r="AK95" s="304"/>
      <c r="AL95" s="304"/>
      <c r="AM95" s="304"/>
      <c r="AN95" s="303">
        <f>SUM(AG95,AV95)</f>
        <v>0</v>
      </c>
      <c r="AO95" s="304"/>
      <c r="AP95" s="304"/>
      <c r="AQ95" s="97" t="s">
        <v>83</v>
      </c>
      <c r="AR95" s="98"/>
      <c r="AS95" s="99">
        <f>'2024-09 - Přístavba bezba...'!K28</f>
        <v>0</v>
      </c>
      <c r="AT95" s="100">
        <f>'2024-09 - Přístavba bezba...'!K29</f>
        <v>0</v>
      </c>
      <c r="AU95" s="100">
        <v>0</v>
      </c>
      <c r="AV95" s="100">
        <f>ROUND(SUM(AX95:AY95),2)</f>
        <v>0</v>
      </c>
      <c r="AW95" s="101">
        <f>'2024-09 - Přístavba bezba...'!T130</f>
        <v>0</v>
      </c>
      <c r="AX95" s="100">
        <f>'2024-09 - Přístavba bezba...'!K33</f>
        <v>0</v>
      </c>
      <c r="AY95" s="100">
        <f>'2024-09 - Přístavba bezba...'!K34</f>
        <v>0</v>
      </c>
      <c r="AZ95" s="100">
        <f>'2024-09 - Přístavba bezba...'!K35</f>
        <v>0</v>
      </c>
      <c r="BA95" s="100">
        <f>'2024-09 - Přístavba bezba...'!K36</f>
        <v>0</v>
      </c>
      <c r="BB95" s="100">
        <f>'2024-09 - Přístavba bezba...'!F33</f>
        <v>0</v>
      </c>
      <c r="BC95" s="100">
        <f>'2024-09 - Přístavba bezba...'!F34</f>
        <v>0</v>
      </c>
      <c r="BD95" s="100">
        <f>'2024-09 - Přístavba bezba...'!F35</f>
        <v>0</v>
      </c>
      <c r="BE95" s="100">
        <f>'2024-09 - Přístavba bezba...'!F36</f>
        <v>0</v>
      </c>
      <c r="BF95" s="102">
        <f>'2024-09 - Přístavba bezba...'!F37</f>
        <v>0</v>
      </c>
      <c r="BT95" s="103" t="s">
        <v>84</v>
      </c>
      <c r="BU95" s="103" t="s">
        <v>85</v>
      </c>
      <c r="BV95" s="103" t="s">
        <v>80</v>
      </c>
      <c r="BW95" s="103" t="s">
        <v>6</v>
      </c>
      <c r="BX95" s="103" t="s">
        <v>81</v>
      </c>
      <c r="CL95" s="103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</row>
    <row r="97" spans="1:59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</row>
  </sheetData>
  <sheetProtection algorithmName="SHA-512" hashValue="BmIsUT+ZHE1dCy6N0qUwpnz+33HVV36HKRh7Bke9dOvMdHoeMYCqOqxxHGPLGkHSjPrsY9qQ4Zr0tYU+cwyG5g==" saltValue="qM9nQ5yA1UkYkN/sgFgHX/ItquUd7Pl2j9yBsHOfaWZuNvBbpnyg5RJ7a/QqG3xsdEDi2dl0JMPYeFupNLz/RQ==" spinCount="100000" sheet="1" objects="1" scenarios="1" formatColumns="0" formatRows="0"/>
  <mergeCells count="42">
    <mergeCell ref="AR2:BG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4-09 - Přístavba bezb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3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T2" s="17" t="s">
        <v>6</v>
      </c>
      <c r="AZ2" s="104" t="s">
        <v>86</v>
      </c>
      <c r="BA2" s="104" t="s">
        <v>87</v>
      </c>
      <c r="BB2" s="104" t="s">
        <v>88</v>
      </c>
      <c r="BC2" s="104" t="s">
        <v>89</v>
      </c>
      <c r="BD2" s="104" t="s">
        <v>90</v>
      </c>
    </row>
    <row r="3" spans="1:5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20"/>
      <c r="AT3" s="17" t="s">
        <v>90</v>
      </c>
      <c r="AZ3" s="104" t="s">
        <v>91</v>
      </c>
      <c r="BA3" s="104" t="s">
        <v>92</v>
      </c>
      <c r="BB3" s="104" t="s">
        <v>88</v>
      </c>
      <c r="BC3" s="104" t="s">
        <v>93</v>
      </c>
      <c r="BD3" s="104" t="s">
        <v>90</v>
      </c>
    </row>
    <row r="4" spans="1:56" s="1" customFormat="1" ht="24.95" customHeight="1">
      <c r="B4" s="20"/>
      <c r="D4" s="107" t="s">
        <v>94</v>
      </c>
      <c r="M4" s="20"/>
      <c r="N4" s="108" t="s">
        <v>11</v>
      </c>
      <c r="AT4" s="17" t="s">
        <v>4</v>
      </c>
      <c r="AZ4" s="104" t="s">
        <v>95</v>
      </c>
      <c r="BA4" s="104" t="s">
        <v>96</v>
      </c>
      <c r="BB4" s="104" t="s">
        <v>88</v>
      </c>
      <c r="BC4" s="104" t="s">
        <v>97</v>
      </c>
      <c r="BD4" s="104" t="s">
        <v>90</v>
      </c>
    </row>
    <row r="5" spans="1:56" s="1" customFormat="1" ht="6.95" customHeight="1">
      <c r="B5" s="20"/>
      <c r="M5" s="20"/>
      <c r="AZ5" s="104" t="s">
        <v>98</v>
      </c>
      <c r="BA5" s="104" t="s">
        <v>99</v>
      </c>
      <c r="BB5" s="104" t="s">
        <v>88</v>
      </c>
      <c r="BC5" s="104" t="s">
        <v>100</v>
      </c>
      <c r="BD5" s="104" t="s">
        <v>90</v>
      </c>
    </row>
    <row r="6" spans="1:56" s="2" customFormat="1" ht="12" customHeight="1">
      <c r="A6" s="34"/>
      <c r="B6" s="39"/>
      <c r="C6" s="34"/>
      <c r="D6" s="109" t="s">
        <v>17</v>
      </c>
      <c r="E6" s="34"/>
      <c r="F6" s="34"/>
      <c r="G6" s="34"/>
      <c r="H6" s="34"/>
      <c r="I6" s="34"/>
      <c r="J6" s="34"/>
      <c r="K6" s="34"/>
      <c r="L6" s="34"/>
      <c r="M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56" s="2" customFormat="1" ht="30" customHeight="1">
      <c r="A7" s="34"/>
      <c r="B7" s="39"/>
      <c r="C7" s="34"/>
      <c r="D7" s="34"/>
      <c r="E7" s="309" t="s">
        <v>18</v>
      </c>
      <c r="F7" s="310"/>
      <c r="G7" s="310"/>
      <c r="H7" s="310"/>
      <c r="I7" s="34"/>
      <c r="J7" s="34"/>
      <c r="K7" s="34"/>
      <c r="L7" s="34"/>
      <c r="M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5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34"/>
      <c r="M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6" s="2" customFormat="1" ht="12" customHeight="1">
      <c r="A9" s="34"/>
      <c r="B9" s="39"/>
      <c r="C9" s="34"/>
      <c r="D9" s="109" t="s">
        <v>19</v>
      </c>
      <c r="E9" s="34"/>
      <c r="F9" s="110" t="s">
        <v>1</v>
      </c>
      <c r="G9" s="34"/>
      <c r="H9" s="34"/>
      <c r="I9" s="109" t="s">
        <v>20</v>
      </c>
      <c r="J9" s="110" t="s">
        <v>1</v>
      </c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2" customHeight="1">
      <c r="A10" s="34"/>
      <c r="B10" s="39"/>
      <c r="C10" s="34"/>
      <c r="D10" s="109" t="s">
        <v>21</v>
      </c>
      <c r="E10" s="34"/>
      <c r="F10" s="110" t="s">
        <v>22</v>
      </c>
      <c r="G10" s="34"/>
      <c r="H10" s="34"/>
      <c r="I10" s="109" t="s">
        <v>23</v>
      </c>
      <c r="J10" s="111" t="str">
        <f>'Rekapitulace stavby'!AN8</f>
        <v>7. 9. 2024</v>
      </c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09" t="s">
        <v>25</v>
      </c>
      <c r="E12" s="34"/>
      <c r="F12" s="34"/>
      <c r="G12" s="34"/>
      <c r="H12" s="34"/>
      <c r="I12" s="109" t="s">
        <v>26</v>
      </c>
      <c r="J12" s="110" t="str">
        <f>IF('Rekapitulace stavby'!AN10="","",'Rekapitulace stavby'!AN10)</f>
        <v/>
      </c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8" customHeight="1">
      <c r="A13" s="34"/>
      <c r="B13" s="39"/>
      <c r="C13" s="34"/>
      <c r="D13" s="34"/>
      <c r="E13" s="110" t="str">
        <f>IF('Rekapitulace stavby'!E11="","",'Rekapitulace stavby'!E11)</f>
        <v xml:space="preserve"> </v>
      </c>
      <c r="F13" s="34"/>
      <c r="G13" s="34"/>
      <c r="H13" s="34"/>
      <c r="I13" s="109" t="s">
        <v>28</v>
      </c>
      <c r="J13" s="110" t="str">
        <f>IF('Rekapitulace stavby'!AN11="","",'Rekapitulace stavby'!AN11)</f>
        <v/>
      </c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2" customHeight="1">
      <c r="A15" s="34"/>
      <c r="B15" s="39"/>
      <c r="C15" s="34"/>
      <c r="D15" s="109" t="s">
        <v>29</v>
      </c>
      <c r="E15" s="34"/>
      <c r="F15" s="34"/>
      <c r="G15" s="34"/>
      <c r="H15" s="34"/>
      <c r="I15" s="109" t="s">
        <v>26</v>
      </c>
      <c r="J15" s="30" t="str">
        <f>'Rekapitulace stavby'!AN13</f>
        <v>Vyplň údaj</v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18" customHeight="1">
      <c r="A16" s="34"/>
      <c r="B16" s="39"/>
      <c r="C16" s="34"/>
      <c r="D16" s="34"/>
      <c r="E16" s="311" t="str">
        <f>'Rekapitulace stavby'!E14</f>
        <v>Vyplň údaj</v>
      </c>
      <c r="F16" s="312"/>
      <c r="G16" s="312"/>
      <c r="H16" s="312"/>
      <c r="I16" s="109" t="s">
        <v>28</v>
      </c>
      <c r="J16" s="30" t="str">
        <f>'Rekapitulace stavby'!AN14</f>
        <v>Vyplň údaj</v>
      </c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9" t="s">
        <v>31</v>
      </c>
      <c r="E18" s="34"/>
      <c r="F18" s="34"/>
      <c r="G18" s="34"/>
      <c r="H18" s="34"/>
      <c r="I18" s="109" t="s">
        <v>26</v>
      </c>
      <c r="J18" s="110" t="s">
        <v>32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10" t="s">
        <v>33</v>
      </c>
      <c r="F19" s="34"/>
      <c r="G19" s="34"/>
      <c r="H19" s="34"/>
      <c r="I19" s="109" t="s">
        <v>28</v>
      </c>
      <c r="J19" s="110" t="s">
        <v>1</v>
      </c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9" t="s">
        <v>34</v>
      </c>
      <c r="E21" s="34"/>
      <c r="F21" s="34"/>
      <c r="G21" s="34"/>
      <c r="H21" s="34"/>
      <c r="I21" s="109" t="s">
        <v>26</v>
      </c>
      <c r="J21" s="110" t="s">
        <v>1</v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10" t="s">
        <v>35</v>
      </c>
      <c r="F22" s="34"/>
      <c r="G22" s="34"/>
      <c r="H22" s="34"/>
      <c r="I22" s="109" t="s">
        <v>28</v>
      </c>
      <c r="J22" s="110" t="s">
        <v>1</v>
      </c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9" t="s">
        <v>36</v>
      </c>
      <c r="E24" s="34"/>
      <c r="F24" s="34"/>
      <c r="G24" s="34"/>
      <c r="H24" s="34"/>
      <c r="I24" s="34"/>
      <c r="J24" s="34"/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2"/>
      <c r="B25" s="113"/>
      <c r="C25" s="112"/>
      <c r="D25" s="112"/>
      <c r="E25" s="313" t="s">
        <v>1</v>
      </c>
      <c r="F25" s="313"/>
      <c r="G25" s="313"/>
      <c r="H25" s="313"/>
      <c r="I25" s="112"/>
      <c r="J25" s="112"/>
      <c r="K25" s="112"/>
      <c r="L25" s="112"/>
      <c r="M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15"/>
      <c r="E27" s="115"/>
      <c r="F27" s="115"/>
      <c r="G27" s="115"/>
      <c r="H27" s="115"/>
      <c r="I27" s="115"/>
      <c r="J27" s="115"/>
      <c r="K27" s="115"/>
      <c r="L27" s="115"/>
      <c r="M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.75">
      <c r="A28" s="34"/>
      <c r="B28" s="39"/>
      <c r="C28" s="34"/>
      <c r="D28" s="34"/>
      <c r="E28" s="109" t="s">
        <v>101</v>
      </c>
      <c r="F28" s="34"/>
      <c r="G28" s="34"/>
      <c r="H28" s="34"/>
      <c r="I28" s="34"/>
      <c r="J28" s="34"/>
      <c r="K28" s="116">
        <f>I94</f>
        <v>0</v>
      </c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12.75">
      <c r="A29" s="34"/>
      <c r="B29" s="39"/>
      <c r="C29" s="34"/>
      <c r="D29" s="34"/>
      <c r="E29" s="109" t="s">
        <v>102</v>
      </c>
      <c r="F29" s="34"/>
      <c r="G29" s="34"/>
      <c r="H29" s="34"/>
      <c r="I29" s="34"/>
      <c r="J29" s="34"/>
      <c r="K29" s="116">
        <f>J94</f>
        <v>0</v>
      </c>
      <c r="L29" s="34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7" t="s">
        <v>37</v>
      </c>
      <c r="E30" s="34"/>
      <c r="F30" s="34"/>
      <c r="G30" s="34"/>
      <c r="H30" s="34"/>
      <c r="I30" s="34"/>
      <c r="J30" s="34"/>
      <c r="K30" s="118">
        <f>ROUND(K130, 2)</f>
        <v>0</v>
      </c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5"/>
      <c r="E31" s="115"/>
      <c r="F31" s="115"/>
      <c r="G31" s="115"/>
      <c r="H31" s="115"/>
      <c r="I31" s="115"/>
      <c r="J31" s="115"/>
      <c r="K31" s="115"/>
      <c r="L31" s="115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9" t="s">
        <v>39</v>
      </c>
      <c r="G32" s="34"/>
      <c r="H32" s="34"/>
      <c r="I32" s="119" t="s">
        <v>38</v>
      </c>
      <c r="J32" s="34"/>
      <c r="K32" s="119" t="s">
        <v>40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0" t="s">
        <v>41</v>
      </c>
      <c r="E33" s="109" t="s">
        <v>42</v>
      </c>
      <c r="F33" s="116">
        <f>ROUND((SUM(BE130:BE330)),  2)</f>
        <v>0</v>
      </c>
      <c r="G33" s="34"/>
      <c r="H33" s="34"/>
      <c r="I33" s="121">
        <v>0.21</v>
      </c>
      <c r="J33" s="34"/>
      <c r="K33" s="116">
        <f>ROUND(((SUM(BE130:BE330))*I33),  2)</f>
        <v>0</v>
      </c>
      <c r="L33" s="34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9" t="s">
        <v>43</v>
      </c>
      <c r="F34" s="116">
        <f>ROUND((SUM(BF130:BF330)),  2)</f>
        <v>0</v>
      </c>
      <c r="G34" s="34"/>
      <c r="H34" s="34"/>
      <c r="I34" s="121">
        <v>0.12</v>
      </c>
      <c r="J34" s="34"/>
      <c r="K34" s="116">
        <f>ROUND(((SUM(BF130:BF330))*I34),  2)</f>
        <v>0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9" t="s">
        <v>44</v>
      </c>
      <c r="F35" s="116">
        <f>ROUND((SUM(BG130:BG330)),  2)</f>
        <v>0</v>
      </c>
      <c r="G35" s="34"/>
      <c r="H35" s="34"/>
      <c r="I35" s="121">
        <v>0.21</v>
      </c>
      <c r="J35" s="34"/>
      <c r="K35" s="116">
        <f>0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9" t="s">
        <v>45</v>
      </c>
      <c r="F36" s="116">
        <f>ROUND((SUM(BH130:BH330)),  2)</f>
        <v>0</v>
      </c>
      <c r="G36" s="34"/>
      <c r="H36" s="34"/>
      <c r="I36" s="121">
        <v>0.12</v>
      </c>
      <c r="J36" s="34"/>
      <c r="K36" s="116">
        <f>0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9" t="s">
        <v>46</v>
      </c>
      <c r="F37" s="116">
        <f>ROUND((SUM(BI130:BI330)),  2)</f>
        <v>0</v>
      </c>
      <c r="G37" s="34"/>
      <c r="H37" s="34"/>
      <c r="I37" s="121">
        <v>0</v>
      </c>
      <c r="J37" s="34"/>
      <c r="K37" s="116">
        <f>0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4"/>
      <c r="K39" s="127">
        <f>SUM(K30:K37)</f>
        <v>0</v>
      </c>
      <c r="L39" s="128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M41" s="20"/>
    </row>
    <row r="42" spans="1:31" s="1" customFormat="1" ht="14.45" customHeight="1">
      <c r="B42" s="20"/>
      <c r="M42" s="20"/>
    </row>
    <row r="43" spans="1:31" s="1" customFormat="1" ht="14.45" customHeight="1">
      <c r="B43" s="20"/>
      <c r="M43" s="20"/>
    </row>
    <row r="44" spans="1:31" s="1" customFormat="1" ht="14.45" customHeight="1">
      <c r="B44" s="20"/>
      <c r="M44" s="20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51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130"/>
      <c r="M50" s="51"/>
    </row>
    <row r="51" spans="1:31" ht="11.25">
      <c r="B51" s="20"/>
      <c r="M51" s="20"/>
    </row>
    <row r="52" spans="1:31" ht="11.25">
      <c r="B52" s="20"/>
      <c r="M52" s="20"/>
    </row>
    <row r="53" spans="1:31" ht="11.25">
      <c r="B53" s="20"/>
      <c r="M53" s="20"/>
    </row>
    <row r="54" spans="1:31" ht="11.25">
      <c r="B54" s="20"/>
      <c r="M54" s="20"/>
    </row>
    <row r="55" spans="1:31" ht="11.25">
      <c r="B55" s="20"/>
      <c r="M55" s="20"/>
    </row>
    <row r="56" spans="1:31" ht="11.25">
      <c r="B56" s="20"/>
      <c r="M56" s="20"/>
    </row>
    <row r="57" spans="1:31" ht="11.25">
      <c r="B57" s="20"/>
      <c r="M57" s="20"/>
    </row>
    <row r="58" spans="1:31" ht="11.25">
      <c r="B58" s="20"/>
      <c r="M58" s="20"/>
    </row>
    <row r="59" spans="1:31" ht="11.25">
      <c r="B59" s="20"/>
      <c r="M59" s="20"/>
    </row>
    <row r="60" spans="1:31" ht="11.25">
      <c r="B60" s="20"/>
      <c r="M60" s="20"/>
    </row>
    <row r="61" spans="1:31" s="2" customFormat="1" ht="12.75">
      <c r="A61" s="34"/>
      <c r="B61" s="39"/>
      <c r="C61" s="34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132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M62" s="20"/>
    </row>
    <row r="63" spans="1:31" ht="11.25">
      <c r="B63" s="20"/>
      <c r="M63" s="20"/>
    </row>
    <row r="64" spans="1:31" ht="11.25">
      <c r="B64" s="20"/>
      <c r="M64" s="20"/>
    </row>
    <row r="65" spans="1:31" s="2" customFormat="1" ht="12.75">
      <c r="A65" s="34"/>
      <c r="B65" s="39"/>
      <c r="C65" s="34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135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M66" s="20"/>
    </row>
    <row r="67" spans="1:31" ht="11.25">
      <c r="B67" s="20"/>
      <c r="M67" s="20"/>
    </row>
    <row r="68" spans="1:31" ht="11.25">
      <c r="B68" s="20"/>
      <c r="M68" s="20"/>
    </row>
    <row r="69" spans="1:31" ht="11.25">
      <c r="B69" s="20"/>
      <c r="M69" s="20"/>
    </row>
    <row r="70" spans="1:31" ht="11.25">
      <c r="B70" s="20"/>
      <c r="M70" s="20"/>
    </row>
    <row r="71" spans="1:31" ht="11.25">
      <c r="B71" s="20"/>
      <c r="M71" s="20"/>
    </row>
    <row r="72" spans="1:31" ht="11.25">
      <c r="B72" s="20"/>
      <c r="M72" s="20"/>
    </row>
    <row r="73" spans="1:31" ht="11.25">
      <c r="B73" s="20"/>
      <c r="M73" s="20"/>
    </row>
    <row r="74" spans="1:31" ht="11.25">
      <c r="B74" s="20"/>
      <c r="M74" s="20"/>
    </row>
    <row r="75" spans="1:31" ht="11.25">
      <c r="B75" s="20"/>
      <c r="M75" s="20"/>
    </row>
    <row r="76" spans="1:31" s="2" customFormat="1" ht="12.75">
      <c r="A76" s="34"/>
      <c r="B76" s="39"/>
      <c r="C76" s="34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132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103</v>
      </c>
      <c r="D82" s="36"/>
      <c r="E82" s="36"/>
      <c r="F82" s="36"/>
      <c r="G82" s="36"/>
      <c r="H82" s="36"/>
      <c r="I82" s="36"/>
      <c r="J82" s="36"/>
      <c r="K82" s="36"/>
      <c r="L82" s="36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17</v>
      </c>
      <c r="D84" s="36"/>
      <c r="E84" s="36"/>
      <c r="F84" s="36"/>
      <c r="G84" s="36"/>
      <c r="H84" s="36"/>
      <c r="I84" s="36"/>
      <c r="J84" s="36"/>
      <c r="K84" s="36"/>
      <c r="L84" s="36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30" customHeight="1">
      <c r="A85" s="34"/>
      <c r="B85" s="35"/>
      <c r="C85" s="36"/>
      <c r="D85" s="36"/>
      <c r="E85" s="287" t="str">
        <f>E7</f>
        <v>Přístavba bezbariérové rampy Nemocnice Nymburk - PAVILON E</v>
      </c>
      <c r="F85" s="314"/>
      <c r="G85" s="314"/>
      <c r="H85" s="314"/>
      <c r="I85" s="36"/>
      <c r="J85" s="36"/>
      <c r="K85" s="36"/>
      <c r="L85" s="36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21</v>
      </c>
      <c r="D87" s="36"/>
      <c r="E87" s="36"/>
      <c r="F87" s="27" t="str">
        <f>F10</f>
        <v>Nymburk</v>
      </c>
      <c r="G87" s="36"/>
      <c r="H87" s="36"/>
      <c r="I87" s="29" t="s">
        <v>23</v>
      </c>
      <c r="J87" s="66" t="str">
        <f>IF(J10="","",J10)</f>
        <v>7. 9. 2024</v>
      </c>
      <c r="K87" s="36"/>
      <c r="L87" s="36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5.2" customHeight="1">
      <c r="A89" s="34"/>
      <c r="B89" s="35"/>
      <c r="C89" s="29" t="s">
        <v>25</v>
      </c>
      <c r="D89" s="36"/>
      <c r="E89" s="36"/>
      <c r="F89" s="27" t="str">
        <f>E13</f>
        <v xml:space="preserve"> </v>
      </c>
      <c r="G89" s="36"/>
      <c r="H89" s="36"/>
      <c r="I89" s="29" t="s">
        <v>31</v>
      </c>
      <c r="J89" s="32" t="str">
        <f>E19</f>
        <v>Atelier 87 s.r.o.</v>
      </c>
      <c r="K89" s="36"/>
      <c r="L89" s="36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25.7" customHeight="1">
      <c r="A90" s="34"/>
      <c r="B90" s="35"/>
      <c r="C90" s="29" t="s">
        <v>29</v>
      </c>
      <c r="D90" s="36"/>
      <c r="E90" s="36"/>
      <c r="F90" s="27" t="str">
        <f>IF(E16="","",E16)</f>
        <v>Vyplň údaj</v>
      </c>
      <c r="G90" s="36"/>
      <c r="H90" s="36"/>
      <c r="I90" s="29" t="s">
        <v>34</v>
      </c>
      <c r="J90" s="32" t="str">
        <f>E22</f>
        <v xml:space="preserve">Ing. Kateřina Petlíková, Ph.D. </v>
      </c>
      <c r="K90" s="36"/>
      <c r="L90" s="36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40" t="s">
        <v>104</v>
      </c>
      <c r="D92" s="141"/>
      <c r="E92" s="141"/>
      <c r="F92" s="141"/>
      <c r="G92" s="141"/>
      <c r="H92" s="141"/>
      <c r="I92" s="142" t="s">
        <v>105</v>
      </c>
      <c r="J92" s="142" t="s">
        <v>106</v>
      </c>
      <c r="K92" s="142" t="s">
        <v>107</v>
      </c>
      <c r="L92" s="141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9" customHeight="1">
      <c r="A94" s="34"/>
      <c r="B94" s="35"/>
      <c r="C94" s="143" t="s">
        <v>108</v>
      </c>
      <c r="D94" s="36"/>
      <c r="E94" s="36"/>
      <c r="F94" s="36"/>
      <c r="G94" s="36"/>
      <c r="H94" s="36"/>
      <c r="I94" s="84">
        <f t="shared" ref="I94:J96" si="0">Q130</f>
        <v>0</v>
      </c>
      <c r="J94" s="84">
        <f t="shared" si="0"/>
        <v>0</v>
      </c>
      <c r="K94" s="84">
        <f>K130</f>
        <v>0</v>
      </c>
      <c r="L94" s="36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109</v>
      </c>
    </row>
    <row r="95" spans="1:47" s="9" customFormat="1" ht="24.95" customHeight="1">
      <c r="B95" s="144"/>
      <c r="C95" s="145"/>
      <c r="D95" s="146" t="s">
        <v>110</v>
      </c>
      <c r="E95" s="147"/>
      <c r="F95" s="147"/>
      <c r="G95" s="147"/>
      <c r="H95" s="147"/>
      <c r="I95" s="148">
        <f t="shared" si="0"/>
        <v>0</v>
      </c>
      <c r="J95" s="148">
        <f t="shared" si="0"/>
        <v>0</v>
      </c>
      <c r="K95" s="148">
        <f>K131</f>
        <v>0</v>
      </c>
      <c r="L95" s="145"/>
      <c r="M95" s="149"/>
    </row>
    <row r="96" spans="1:47" s="10" customFormat="1" ht="19.899999999999999" customHeight="1">
      <c r="B96" s="150"/>
      <c r="C96" s="151"/>
      <c r="D96" s="152" t="s">
        <v>111</v>
      </c>
      <c r="E96" s="153"/>
      <c r="F96" s="153"/>
      <c r="G96" s="153"/>
      <c r="H96" s="153"/>
      <c r="I96" s="154">
        <f t="shared" si="0"/>
        <v>0</v>
      </c>
      <c r="J96" s="154">
        <f t="shared" si="0"/>
        <v>0</v>
      </c>
      <c r="K96" s="154">
        <f>K132</f>
        <v>0</v>
      </c>
      <c r="L96" s="151"/>
      <c r="M96" s="155"/>
    </row>
    <row r="97" spans="2:13" s="10" customFormat="1" ht="19.899999999999999" customHeight="1">
      <c r="B97" s="150"/>
      <c r="C97" s="151"/>
      <c r="D97" s="152" t="s">
        <v>112</v>
      </c>
      <c r="E97" s="153"/>
      <c r="F97" s="153"/>
      <c r="G97" s="153"/>
      <c r="H97" s="153"/>
      <c r="I97" s="154">
        <f>Q200</f>
        <v>0</v>
      </c>
      <c r="J97" s="154">
        <f>R200</f>
        <v>0</v>
      </c>
      <c r="K97" s="154">
        <f>K200</f>
        <v>0</v>
      </c>
      <c r="L97" s="151"/>
      <c r="M97" s="155"/>
    </row>
    <row r="98" spans="2:13" s="10" customFormat="1" ht="19.899999999999999" customHeight="1">
      <c r="B98" s="150"/>
      <c r="C98" s="151"/>
      <c r="D98" s="152" t="s">
        <v>113</v>
      </c>
      <c r="E98" s="153"/>
      <c r="F98" s="153"/>
      <c r="G98" s="153"/>
      <c r="H98" s="153"/>
      <c r="I98" s="154">
        <f>Q212</f>
        <v>0</v>
      </c>
      <c r="J98" s="154">
        <f>R212</f>
        <v>0</v>
      </c>
      <c r="K98" s="154">
        <f>K212</f>
        <v>0</v>
      </c>
      <c r="L98" s="151"/>
      <c r="M98" s="155"/>
    </row>
    <row r="99" spans="2:13" s="10" customFormat="1" ht="19.899999999999999" customHeight="1">
      <c r="B99" s="150"/>
      <c r="C99" s="151"/>
      <c r="D99" s="152" t="s">
        <v>114</v>
      </c>
      <c r="E99" s="153"/>
      <c r="F99" s="153"/>
      <c r="G99" s="153"/>
      <c r="H99" s="153"/>
      <c r="I99" s="154">
        <f>Q224</f>
        <v>0</v>
      </c>
      <c r="J99" s="154">
        <f>R224</f>
        <v>0</v>
      </c>
      <c r="K99" s="154">
        <f>K224</f>
        <v>0</v>
      </c>
      <c r="L99" s="151"/>
      <c r="M99" s="155"/>
    </row>
    <row r="100" spans="2:13" s="10" customFormat="1" ht="19.899999999999999" customHeight="1">
      <c r="B100" s="150"/>
      <c r="C100" s="151"/>
      <c r="D100" s="152" t="s">
        <v>115</v>
      </c>
      <c r="E100" s="153"/>
      <c r="F100" s="153"/>
      <c r="G100" s="153"/>
      <c r="H100" s="153"/>
      <c r="I100" s="154">
        <f>Q241</f>
        <v>0</v>
      </c>
      <c r="J100" s="154">
        <f>R241</f>
        <v>0</v>
      </c>
      <c r="K100" s="154">
        <f>K241</f>
        <v>0</v>
      </c>
      <c r="L100" s="151"/>
      <c r="M100" s="155"/>
    </row>
    <row r="101" spans="2:13" s="10" customFormat="1" ht="19.899999999999999" customHeight="1">
      <c r="B101" s="150"/>
      <c r="C101" s="151"/>
      <c r="D101" s="152" t="s">
        <v>116</v>
      </c>
      <c r="E101" s="153"/>
      <c r="F101" s="153"/>
      <c r="G101" s="153"/>
      <c r="H101" s="153"/>
      <c r="I101" s="154">
        <f>Q245</f>
        <v>0</v>
      </c>
      <c r="J101" s="154">
        <f>R245</f>
        <v>0</v>
      </c>
      <c r="K101" s="154">
        <f>K245</f>
        <v>0</v>
      </c>
      <c r="L101" s="151"/>
      <c r="M101" s="155"/>
    </row>
    <row r="102" spans="2:13" s="10" customFormat="1" ht="19.899999999999999" customHeight="1">
      <c r="B102" s="150"/>
      <c r="C102" s="151"/>
      <c r="D102" s="152" t="s">
        <v>117</v>
      </c>
      <c r="E102" s="153"/>
      <c r="F102" s="153"/>
      <c r="G102" s="153"/>
      <c r="H102" s="153"/>
      <c r="I102" s="154">
        <f>Q248</f>
        <v>0</v>
      </c>
      <c r="J102" s="154">
        <f>R248</f>
        <v>0</v>
      </c>
      <c r="K102" s="154">
        <f>K248</f>
        <v>0</v>
      </c>
      <c r="L102" s="151"/>
      <c r="M102" s="155"/>
    </row>
    <row r="103" spans="2:13" s="10" customFormat="1" ht="19.899999999999999" customHeight="1">
      <c r="B103" s="150"/>
      <c r="C103" s="151"/>
      <c r="D103" s="152" t="s">
        <v>118</v>
      </c>
      <c r="E103" s="153"/>
      <c r="F103" s="153"/>
      <c r="G103" s="153"/>
      <c r="H103" s="153"/>
      <c r="I103" s="154">
        <f>Q287</f>
        <v>0</v>
      </c>
      <c r="J103" s="154">
        <f>R287</f>
        <v>0</v>
      </c>
      <c r="K103" s="154">
        <f>K287</f>
        <v>0</v>
      </c>
      <c r="L103" s="151"/>
      <c r="M103" s="155"/>
    </row>
    <row r="104" spans="2:13" s="10" customFormat="1" ht="19.899999999999999" customHeight="1">
      <c r="B104" s="150"/>
      <c r="C104" s="151"/>
      <c r="D104" s="152" t="s">
        <v>119</v>
      </c>
      <c r="E104" s="153"/>
      <c r="F104" s="153"/>
      <c r="G104" s="153"/>
      <c r="H104" s="153"/>
      <c r="I104" s="154">
        <f>Q298</f>
        <v>0</v>
      </c>
      <c r="J104" s="154">
        <f>R298</f>
        <v>0</v>
      </c>
      <c r="K104" s="154">
        <f>K298</f>
        <v>0</v>
      </c>
      <c r="L104" s="151"/>
      <c r="M104" s="155"/>
    </row>
    <row r="105" spans="2:13" s="9" customFormat="1" ht="24.95" customHeight="1">
      <c r="B105" s="144"/>
      <c r="C105" s="145"/>
      <c r="D105" s="146" t="s">
        <v>120</v>
      </c>
      <c r="E105" s="147"/>
      <c r="F105" s="147"/>
      <c r="G105" s="147"/>
      <c r="H105" s="147"/>
      <c r="I105" s="148">
        <f>Q300</f>
        <v>0</v>
      </c>
      <c r="J105" s="148">
        <f>R300</f>
        <v>0</v>
      </c>
      <c r="K105" s="148">
        <f>K300</f>
        <v>0</v>
      </c>
      <c r="L105" s="145"/>
      <c r="M105" s="149"/>
    </row>
    <row r="106" spans="2:13" s="10" customFormat="1" ht="19.899999999999999" customHeight="1">
      <c r="B106" s="150"/>
      <c r="C106" s="151"/>
      <c r="D106" s="152" t="s">
        <v>121</v>
      </c>
      <c r="E106" s="153"/>
      <c r="F106" s="153"/>
      <c r="G106" s="153"/>
      <c r="H106" s="153"/>
      <c r="I106" s="154">
        <f>Q301</f>
        <v>0</v>
      </c>
      <c r="J106" s="154">
        <f>R301</f>
        <v>0</v>
      </c>
      <c r="K106" s="154">
        <f>K301</f>
        <v>0</v>
      </c>
      <c r="L106" s="151"/>
      <c r="M106" s="155"/>
    </row>
    <row r="107" spans="2:13" s="10" customFormat="1" ht="19.899999999999999" customHeight="1">
      <c r="B107" s="150"/>
      <c r="C107" s="151"/>
      <c r="D107" s="152" t="s">
        <v>122</v>
      </c>
      <c r="E107" s="153"/>
      <c r="F107" s="153"/>
      <c r="G107" s="153"/>
      <c r="H107" s="153"/>
      <c r="I107" s="154">
        <f>Q305</f>
        <v>0</v>
      </c>
      <c r="J107" s="154">
        <f>R305</f>
        <v>0</v>
      </c>
      <c r="K107" s="154">
        <f>K305</f>
        <v>0</v>
      </c>
      <c r="L107" s="151"/>
      <c r="M107" s="155"/>
    </row>
    <row r="108" spans="2:13" s="10" customFormat="1" ht="19.899999999999999" customHeight="1">
      <c r="B108" s="150"/>
      <c r="C108" s="151"/>
      <c r="D108" s="152" t="s">
        <v>123</v>
      </c>
      <c r="E108" s="153"/>
      <c r="F108" s="153"/>
      <c r="G108" s="153"/>
      <c r="H108" s="153"/>
      <c r="I108" s="154">
        <f>Q313</f>
        <v>0</v>
      </c>
      <c r="J108" s="154">
        <f>R313</f>
        <v>0</v>
      </c>
      <c r="K108" s="154">
        <f>K313</f>
        <v>0</v>
      </c>
      <c r="L108" s="151"/>
      <c r="M108" s="155"/>
    </row>
    <row r="109" spans="2:13" s="9" customFormat="1" ht="24.95" customHeight="1">
      <c r="B109" s="144"/>
      <c r="C109" s="145"/>
      <c r="D109" s="146" t="s">
        <v>124</v>
      </c>
      <c r="E109" s="147"/>
      <c r="F109" s="147"/>
      <c r="G109" s="147"/>
      <c r="H109" s="147"/>
      <c r="I109" s="148">
        <f>Q324</f>
        <v>0</v>
      </c>
      <c r="J109" s="148">
        <f>R324</f>
        <v>0</v>
      </c>
      <c r="K109" s="148">
        <f>K324</f>
        <v>0</v>
      </c>
      <c r="L109" s="145"/>
      <c r="M109" s="149"/>
    </row>
    <row r="110" spans="2:13" s="10" customFormat="1" ht="19.899999999999999" customHeight="1">
      <c r="B110" s="150"/>
      <c r="C110" s="151"/>
      <c r="D110" s="152" t="s">
        <v>125</v>
      </c>
      <c r="E110" s="153"/>
      <c r="F110" s="153"/>
      <c r="G110" s="153"/>
      <c r="H110" s="153"/>
      <c r="I110" s="154">
        <f>Q325</f>
        <v>0</v>
      </c>
      <c r="J110" s="154">
        <f>R325</f>
        <v>0</v>
      </c>
      <c r="K110" s="154">
        <f>K325</f>
        <v>0</v>
      </c>
      <c r="L110" s="151"/>
      <c r="M110" s="155"/>
    </row>
    <row r="111" spans="2:13" s="10" customFormat="1" ht="19.899999999999999" customHeight="1">
      <c r="B111" s="150"/>
      <c r="C111" s="151"/>
      <c r="D111" s="152" t="s">
        <v>126</v>
      </c>
      <c r="E111" s="153"/>
      <c r="F111" s="153"/>
      <c r="G111" s="153"/>
      <c r="H111" s="153"/>
      <c r="I111" s="154">
        <f>Q327</f>
        <v>0</v>
      </c>
      <c r="J111" s="154">
        <f>R327</f>
        <v>0</v>
      </c>
      <c r="K111" s="154">
        <f>K327</f>
        <v>0</v>
      </c>
      <c r="L111" s="151"/>
      <c r="M111" s="155"/>
    </row>
    <row r="112" spans="2:13" s="10" customFormat="1" ht="19.899999999999999" customHeight="1">
      <c r="B112" s="150"/>
      <c r="C112" s="151"/>
      <c r="D112" s="152" t="s">
        <v>127</v>
      </c>
      <c r="E112" s="153"/>
      <c r="F112" s="153"/>
      <c r="G112" s="153"/>
      <c r="H112" s="153"/>
      <c r="I112" s="154">
        <f>Q329</f>
        <v>0</v>
      </c>
      <c r="J112" s="154">
        <f>R329</f>
        <v>0</v>
      </c>
      <c r="K112" s="154">
        <f>K329</f>
        <v>0</v>
      </c>
      <c r="L112" s="151"/>
      <c r="M112" s="155"/>
    </row>
    <row r="113" spans="1:31" s="2" customFormat="1" ht="21.7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31" s="2" customFormat="1" ht="6.95" customHeight="1">
      <c r="A114" s="34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pans="1:31" s="2" customFormat="1" ht="6.95" customHeight="1">
      <c r="A118" s="34"/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24.95" customHeight="1">
      <c r="A119" s="34"/>
      <c r="B119" s="35"/>
      <c r="C119" s="23" t="s">
        <v>128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17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30" customHeight="1">
      <c r="A122" s="34"/>
      <c r="B122" s="35"/>
      <c r="C122" s="36"/>
      <c r="D122" s="36"/>
      <c r="E122" s="287" t="str">
        <f>E7</f>
        <v>Přístavba bezbariérové rampy Nemocnice Nymburk - PAVILON E</v>
      </c>
      <c r="F122" s="314"/>
      <c r="G122" s="314"/>
      <c r="H122" s="314"/>
      <c r="I122" s="36"/>
      <c r="J122" s="36"/>
      <c r="K122" s="36"/>
      <c r="L122" s="36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2" customHeight="1">
      <c r="A124" s="34"/>
      <c r="B124" s="35"/>
      <c r="C124" s="29" t="s">
        <v>21</v>
      </c>
      <c r="D124" s="36"/>
      <c r="E124" s="36"/>
      <c r="F124" s="27" t="str">
        <f>F10</f>
        <v>Nymburk</v>
      </c>
      <c r="G124" s="36"/>
      <c r="H124" s="36"/>
      <c r="I124" s="29" t="s">
        <v>23</v>
      </c>
      <c r="J124" s="66" t="str">
        <f>IF(J10="","",J10)</f>
        <v>7. 9. 2024</v>
      </c>
      <c r="K124" s="36"/>
      <c r="L124" s="36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" customHeight="1">
      <c r="A126" s="34"/>
      <c r="B126" s="35"/>
      <c r="C126" s="29" t="s">
        <v>25</v>
      </c>
      <c r="D126" s="36"/>
      <c r="E126" s="36"/>
      <c r="F126" s="27" t="str">
        <f>E13</f>
        <v xml:space="preserve"> </v>
      </c>
      <c r="G126" s="36"/>
      <c r="H126" s="36"/>
      <c r="I126" s="29" t="s">
        <v>31</v>
      </c>
      <c r="J126" s="32" t="str">
        <f>E19</f>
        <v>Atelier 87 s.r.o.</v>
      </c>
      <c r="K126" s="36"/>
      <c r="L126" s="36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25.7" customHeight="1">
      <c r="A127" s="34"/>
      <c r="B127" s="35"/>
      <c r="C127" s="29" t="s">
        <v>29</v>
      </c>
      <c r="D127" s="36"/>
      <c r="E127" s="36"/>
      <c r="F127" s="27" t="str">
        <f>IF(E16="","",E16)</f>
        <v>Vyplň údaj</v>
      </c>
      <c r="G127" s="36"/>
      <c r="H127" s="36"/>
      <c r="I127" s="29" t="s">
        <v>34</v>
      </c>
      <c r="J127" s="32" t="str">
        <f>E22</f>
        <v xml:space="preserve">Ing. Kateřina Petlíková, Ph.D. </v>
      </c>
      <c r="K127" s="36"/>
      <c r="L127" s="36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0.35" customHeight="1">
      <c r="A128" s="34"/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11" customFormat="1" ht="29.25" customHeight="1">
      <c r="A129" s="156"/>
      <c r="B129" s="157"/>
      <c r="C129" s="158" t="s">
        <v>129</v>
      </c>
      <c r="D129" s="159" t="s">
        <v>62</v>
      </c>
      <c r="E129" s="159" t="s">
        <v>58</v>
      </c>
      <c r="F129" s="159" t="s">
        <v>59</v>
      </c>
      <c r="G129" s="159" t="s">
        <v>130</v>
      </c>
      <c r="H129" s="159" t="s">
        <v>131</v>
      </c>
      <c r="I129" s="159" t="s">
        <v>132</v>
      </c>
      <c r="J129" s="159" t="s">
        <v>133</v>
      </c>
      <c r="K129" s="159" t="s">
        <v>107</v>
      </c>
      <c r="L129" s="160" t="s">
        <v>134</v>
      </c>
      <c r="M129" s="161"/>
      <c r="N129" s="75" t="s">
        <v>1</v>
      </c>
      <c r="O129" s="76" t="s">
        <v>41</v>
      </c>
      <c r="P129" s="76" t="s">
        <v>135</v>
      </c>
      <c r="Q129" s="76" t="s">
        <v>136</v>
      </c>
      <c r="R129" s="76" t="s">
        <v>137</v>
      </c>
      <c r="S129" s="76" t="s">
        <v>138</v>
      </c>
      <c r="T129" s="76" t="s">
        <v>139</v>
      </c>
      <c r="U129" s="76" t="s">
        <v>140</v>
      </c>
      <c r="V129" s="76" t="s">
        <v>141</v>
      </c>
      <c r="W129" s="76" t="s">
        <v>142</v>
      </c>
      <c r="X129" s="77" t="s">
        <v>143</v>
      </c>
      <c r="Y129" s="156"/>
      <c r="Z129" s="156"/>
      <c r="AA129" s="156"/>
      <c r="AB129" s="156"/>
      <c r="AC129" s="156"/>
      <c r="AD129" s="156"/>
      <c r="AE129" s="156"/>
    </row>
    <row r="130" spans="1:65" s="2" customFormat="1" ht="22.9" customHeight="1">
      <c r="A130" s="34"/>
      <c r="B130" s="35"/>
      <c r="C130" s="82" t="s">
        <v>144</v>
      </c>
      <c r="D130" s="36"/>
      <c r="E130" s="36"/>
      <c r="F130" s="36"/>
      <c r="G130" s="36"/>
      <c r="H130" s="36"/>
      <c r="I130" s="36"/>
      <c r="J130" s="36"/>
      <c r="K130" s="162">
        <f>BK130</f>
        <v>0</v>
      </c>
      <c r="L130" s="36"/>
      <c r="M130" s="39"/>
      <c r="N130" s="78"/>
      <c r="O130" s="163"/>
      <c r="P130" s="79"/>
      <c r="Q130" s="164">
        <f>Q131+Q300+Q324</f>
        <v>0</v>
      </c>
      <c r="R130" s="164">
        <f>R131+R300+R324</f>
        <v>0</v>
      </c>
      <c r="S130" s="79"/>
      <c r="T130" s="165">
        <f>T131+T300+T324</f>
        <v>0</v>
      </c>
      <c r="U130" s="79"/>
      <c r="V130" s="165">
        <f>V131+V300+V324</f>
        <v>26.904880929999997</v>
      </c>
      <c r="W130" s="79"/>
      <c r="X130" s="166">
        <f>X131+X300+X324</f>
        <v>24.838931300000002</v>
      </c>
      <c r="Y130" s="34"/>
      <c r="Z130" s="34"/>
      <c r="AA130" s="34"/>
      <c r="AB130" s="34"/>
      <c r="AC130" s="34"/>
      <c r="AD130" s="34"/>
      <c r="AE130" s="34"/>
      <c r="AT130" s="17" t="s">
        <v>78</v>
      </c>
      <c r="AU130" s="17" t="s">
        <v>109</v>
      </c>
      <c r="BK130" s="167">
        <f>BK131+BK300+BK324</f>
        <v>0</v>
      </c>
    </row>
    <row r="131" spans="1:65" s="12" customFormat="1" ht="25.9" customHeight="1">
      <c r="B131" s="168"/>
      <c r="C131" s="169"/>
      <c r="D131" s="170" t="s">
        <v>78</v>
      </c>
      <c r="E131" s="171" t="s">
        <v>145</v>
      </c>
      <c r="F131" s="171" t="s">
        <v>146</v>
      </c>
      <c r="G131" s="169"/>
      <c r="H131" s="169"/>
      <c r="I131" s="172"/>
      <c r="J131" s="172"/>
      <c r="K131" s="173">
        <f>BK131</f>
        <v>0</v>
      </c>
      <c r="L131" s="169"/>
      <c r="M131" s="174"/>
      <c r="N131" s="175"/>
      <c r="O131" s="176"/>
      <c r="P131" s="176"/>
      <c r="Q131" s="177">
        <f>Q132+Q200+Q212+Q224+Q241+Q245+Q248+Q287+Q298</f>
        <v>0</v>
      </c>
      <c r="R131" s="177">
        <f>R132+R200+R212+R224+R241+R245+R248+R287+R298</f>
        <v>0</v>
      </c>
      <c r="S131" s="176"/>
      <c r="T131" s="178">
        <f>T132+T200+T212+T224+T241+T245+T248+T287+T298</f>
        <v>0</v>
      </c>
      <c r="U131" s="176"/>
      <c r="V131" s="178">
        <f>V132+V200+V212+V224+V241+V245+V248+V287+V298</f>
        <v>26.650407149999996</v>
      </c>
      <c r="W131" s="176"/>
      <c r="X131" s="179">
        <f>X132+X200+X212+X224+X241+X245+X248+X287+X298</f>
        <v>24.642890000000001</v>
      </c>
      <c r="AR131" s="180" t="s">
        <v>84</v>
      </c>
      <c r="AT131" s="181" t="s">
        <v>78</v>
      </c>
      <c r="AU131" s="181" t="s">
        <v>79</v>
      </c>
      <c r="AY131" s="180" t="s">
        <v>147</v>
      </c>
      <c r="BK131" s="182">
        <f>BK132+BK200+BK212+BK224+BK241+BK245+BK248+BK287+BK298</f>
        <v>0</v>
      </c>
    </row>
    <row r="132" spans="1:65" s="12" customFormat="1" ht="22.9" customHeight="1">
      <c r="B132" s="168"/>
      <c r="C132" s="169"/>
      <c r="D132" s="170" t="s">
        <v>78</v>
      </c>
      <c r="E132" s="183" t="s">
        <v>84</v>
      </c>
      <c r="F132" s="183" t="s">
        <v>148</v>
      </c>
      <c r="G132" s="169"/>
      <c r="H132" s="169"/>
      <c r="I132" s="172"/>
      <c r="J132" s="172"/>
      <c r="K132" s="184">
        <f>BK132</f>
        <v>0</v>
      </c>
      <c r="L132" s="169"/>
      <c r="M132" s="174"/>
      <c r="N132" s="175"/>
      <c r="O132" s="176"/>
      <c r="P132" s="176"/>
      <c r="Q132" s="177">
        <f>SUM(Q133:Q199)</f>
        <v>0</v>
      </c>
      <c r="R132" s="177">
        <f>SUM(R133:R199)</f>
        <v>0</v>
      </c>
      <c r="S132" s="176"/>
      <c r="T132" s="178">
        <f>SUM(T133:T199)</f>
        <v>0</v>
      </c>
      <c r="U132" s="176"/>
      <c r="V132" s="178">
        <f>SUM(V133:V199)</f>
        <v>0</v>
      </c>
      <c r="W132" s="176"/>
      <c r="X132" s="179">
        <f>SUM(X133:X199)</f>
        <v>20.56071</v>
      </c>
      <c r="AR132" s="180" t="s">
        <v>84</v>
      </c>
      <c r="AT132" s="181" t="s">
        <v>78</v>
      </c>
      <c r="AU132" s="181" t="s">
        <v>84</v>
      </c>
      <c r="AY132" s="180" t="s">
        <v>147</v>
      </c>
      <c r="BK132" s="182">
        <f>SUM(BK133:BK199)</f>
        <v>0</v>
      </c>
    </row>
    <row r="133" spans="1:65" s="2" customFormat="1" ht="24.2" customHeight="1">
      <c r="A133" s="34"/>
      <c r="B133" s="35"/>
      <c r="C133" s="185" t="s">
        <v>84</v>
      </c>
      <c r="D133" s="185" t="s">
        <v>149</v>
      </c>
      <c r="E133" s="186" t="s">
        <v>150</v>
      </c>
      <c r="F133" s="187" t="s">
        <v>151</v>
      </c>
      <c r="G133" s="188" t="s">
        <v>88</v>
      </c>
      <c r="H133" s="189">
        <v>5.3780000000000001</v>
      </c>
      <c r="I133" s="190"/>
      <c r="J133" s="190"/>
      <c r="K133" s="191">
        <f>ROUND(P133*H133,2)</f>
        <v>0</v>
      </c>
      <c r="L133" s="187" t="s">
        <v>152</v>
      </c>
      <c r="M133" s="39"/>
      <c r="N133" s="192" t="s">
        <v>1</v>
      </c>
      <c r="O133" s="193" t="s">
        <v>42</v>
      </c>
      <c r="P133" s="194">
        <f>I133+J133</f>
        <v>0</v>
      </c>
      <c r="Q133" s="194">
        <f>ROUND(I133*H133,2)</f>
        <v>0</v>
      </c>
      <c r="R133" s="194">
        <f>ROUND(J133*H133,2)</f>
        <v>0</v>
      </c>
      <c r="S133" s="71"/>
      <c r="T133" s="195">
        <f>S133*H133</f>
        <v>0</v>
      </c>
      <c r="U133" s="195">
        <v>0</v>
      </c>
      <c r="V133" s="195">
        <f>U133*H133</f>
        <v>0</v>
      </c>
      <c r="W133" s="195">
        <v>0.255</v>
      </c>
      <c r="X133" s="196">
        <f>W133*H133</f>
        <v>1.3713900000000001</v>
      </c>
      <c r="Y133" s="34"/>
      <c r="Z133" s="34"/>
      <c r="AA133" s="34"/>
      <c r="AB133" s="34"/>
      <c r="AC133" s="34"/>
      <c r="AD133" s="34"/>
      <c r="AE133" s="34"/>
      <c r="AR133" s="197" t="s">
        <v>153</v>
      </c>
      <c r="AT133" s="197" t="s">
        <v>149</v>
      </c>
      <c r="AU133" s="197" t="s">
        <v>90</v>
      </c>
      <c r="AY133" s="17" t="s">
        <v>147</v>
      </c>
      <c r="BE133" s="198">
        <f>IF(O133="základní",K133,0)</f>
        <v>0</v>
      </c>
      <c r="BF133" s="198">
        <f>IF(O133="snížená",K133,0)</f>
        <v>0</v>
      </c>
      <c r="BG133" s="198">
        <f>IF(O133="zákl. přenesená",K133,0)</f>
        <v>0</v>
      </c>
      <c r="BH133" s="198">
        <f>IF(O133="sníž. přenesená",K133,0)</f>
        <v>0</v>
      </c>
      <c r="BI133" s="198">
        <f>IF(O133="nulová",K133,0)</f>
        <v>0</v>
      </c>
      <c r="BJ133" s="17" t="s">
        <v>84</v>
      </c>
      <c r="BK133" s="198">
        <f>ROUND(P133*H133,2)</f>
        <v>0</v>
      </c>
      <c r="BL133" s="17" t="s">
        <v>153</v>
      </c>
      <c r="BM133" s="197" t="s">
        <v>154</v>
      </c>
    </row>
    <row r="134" spans="1:65" s="13" customFormat="1" ht="11.25">
      <c r="B134" s="199"/>
      <c r="C134" s="200"/>
      <c r="D134" s="201" t="s">
        <v>155</v>
      </c>
      <c r="E134" s="202" t="s">
        <v>1</v>
      </c>
      <c r="F134" s="203" t="s">
        <v>89</v>
      </c>
      <c r="G134" s="200"/>
      <c r="H134" s="204">
        <v>5.3780000000000001</v>
      </c>
      <c r="I134" s="205"/>
      <c r="J134" s="205"/>
      <c r="K134" s="200"/>
      <c r="L134" s="200"/>
      <c r="M134" s="206"/>
      <c r="N134" s="207"/>
      <c r="O134" s="208"/>
      <c r="P134" s="208"/>
      <c r="Q134" s="208"/>
      <c r="R134" s="208"/>
      <c r="S134" s="208"/>
      <c r="T134" s="208"/>
      <c r="U134" s="208"/>
      <c r="V134" s="208"/>
      <c r="W134" s="208"/>
      <c r="X134" s="209"/>
      <c r="AT134" s="210" t="s">
        <v>155</v>
      </c>
      <c r="AU134" s="210" t="s">
        <v>90</v>
      </c>
      <c r="AV134" s="13" t="s">
        <v>90</v>
      </c>
      <c r="AW134" s="13" t="s">
        <v>5</v>
      </c>
      <c r="AX134" s="13" t="s">
        <v>79</v>
      </c>
      <c r="AY134" s="210" t="s">
        <v>147</v>
      </c>
    </row>
    <row r="135" spans="1:65" s="14" customFormat="1" ht="11.25">
      <c r="B135" s="211"/>
      <c r="C135" s="212"/>
      <c r="D135" s="201" t="s">
        <v>155</v>
      </c>
      <c r="E135" s="213" t="s">
        <v>86</v>
      </c>
      <c r="F135" s="214" t="s">
        <v>156</v>
      </c>
      <c r="G135" s="212"/>
      <c r="H135" s="215">
        <v>5.3780000000000001</v>
      </c>
      <c r="I135" s="216"/>
      <c r="J135" s="216"/>
      <c r="K135" s="212"/>
      <c r="L135" s="212"/>
      <c r="M135" s="217"/>
      <c r="N135" s="218"/>
      <c r="O135" s="219"/>
      <c r="P135" s="219"/>
      <c r="Q135" s="219"/>
      <c r="R135" s="219"/>
      <c r="S135" s="219"/>
      <c r="T135" s="219"/>
      <c r="U135" s="219"/>
      <c r="V135" s="219"/>
      <c r="W135" s="219"/>
      <c r="X135" s="220"/>
      <c r="AT135" s="221" t="s">
        <v>155</v>
      </c>
      <c r="AU135" s="221" t="s">
        <v>90</v>
      </c>
      <c r="AV135" s="14" t="s">
        <v>153</v>
      </c>
      <c r="AW135" s="14" t="s">
        <v>5</v>
      </c>
      <c r="AX135" s="14" t="s">
        <v>84</v>
      </c>
      <c r="AY135" s="221" t="s">
        <v>147</v>
      </c>
    </row>
    <row r="136" spans="1:65" s="2" customFormat="1" ht="24.2" customHeight="1">
      <c r="A136" s="34"/>
      <c r="B136" s="35"/>
      <c r="C136" s="185" t="s">
        <v>90</v>
      </c>
      <c r="D136" s="185" t="s">
        <v>149</v>
      </c>
      <c r="E136" s="186" t="s">
        <v>157</v>
      </c>
      <c r="F136" s="187" t="s">
        <v>158</v>
      </c>
      <c r="G136" s="188" t="s">
        <v>88</v>
      </c>
      <c r="H136" s="189">
        <v>32.054000000000002</v>
      </c>
      <c r="I136" s="190"/>
      <c r="J136" s="190"/>
      <c r="K136" s="191">
        <f>ROUND(P136*H136,2)</f>
        <v>0</v>
      </c>
      <c r="L136" s="187" t="s">
        <v>152</v>
      </c>
      <c r="M136" s="39"/>
      <c r="N136" s="192" t="s">
        <v>1</v>
      </c>
      <c r="O136" s="193" t="s">
        <v>42</v>
      </c>
      <c r="P136" s="194">
        <f>I136+J136</f>
        <v>0</v>
      </c>
      <c r="Q136" s="194">
        <f>ROUND(I136*H136,2)</f>
        <v>0</v>
      </c>
      <c r="R136" s="194">
        <f>ROUND(J136*H136,2)</f>
        <v>0</v>
      </c>
      <c r="S136" s="71"/>
      <c r="T136" s="195">
        <f>S136*H136</f>
        <v>0</v>
      </c>
      <c r="U136" s="195">
        <v>0</v>
      </c>
      <c r="V136" s="195">
        <f>U136*H136</f>
        <v>0</v>
      </c>
      <c r="W136" s="195">
        <v>0.26</v>
      </c>
      <c r="X136" s="196">
        <f>W136*H136</f>
        <v>8.3340400000000017</v>
      </c>
      <c r="Y136" s="34"/>
      <c r="Z136" s="34"/>
      <c r="AA136" s="34"/>
      <c r="AB136" s="34"/>
      <c r="AC136" s="34"/>
      <c r="AD136" s="34"/>
      <c r="AE136" s="34"/>
      <c r="AR136" s="197" t="s">
        <v>153</v>
      </c>
      <c r="AT136" s="197" t="s">
        <v>149</v>
      </c>
      <c r="AU136" s="197" t="s">
        <v>90</v>
      </c>
      <c r="AY136" s="17" t="s">
        <v>147</v>
      </c>
      <c r="BE136" s="198">
        <f>IF(O136="základní",K136,0)</f>
        <v>0</v>
      </c>
      <c r="BF136" s="198">
        <f>IF(O136="snížená",K136,0)</f>
        <v>0</v>
      </c>
      <c r="BG136" s="198">
        <f>IF(O136="zákl. přenesená",K136,0)</f>
        <v>0</v>
      </c>
      <c r="BH136" s="198">
        <f>IF(O136="sníž. přenesená",K136,0)</f>
        <v>0</v>
      </c>
      <c r="BI136" s="198">
        <f>IF(O136="nulová",K136,0)</f>
        <v>0</v>
      </c>
      <c r="BJ136" s="17" t="s">
        <v>84</v>
      </c>
      <c r="BK136" s="198">
        <f>ROUND(P136*H136,2)</f>
        <v>0</v>
      </c>
      <c r="BL136" s="17" t="s">
        <v>153</v>
      </c>
      <c r="BM136" s="197" t="s">
        <v>159</v>
      </c>
    </row>
    <row r="137" spans="1:65" s="13" customFormat="1" ht="11.25">
      <c r="B137" s="199"/>
      <c r="C137" s="200"/>
      <c r="D137" s="201" t="s">
        <v>155</v>
      </c>
      <c r="E137" s="202" t="s">
        <v>1</v>
      </c>
      <c r="F137" s="203" t="s">
        <v>160</v>
      </c>
      <c r="G137" s="200"/>
      <c r="H137" s="204">
        <v>25.553999999999998</v>
      </c>
      <c r="I137" s="205"/>
      <c r="J137" s="205"/>
      <c r="K137" s="200"/>
      <c r="L137" s="200"/>
      <c r="M137" s="206"/>
      <c r="N137" s="207"/>
      <c r="O137" s="208"/>
      <c r="P137" s="208"/>
      <c r="Q137" s="208"/>
      <c r="R137" s="208"/>
      <c r="S137" s="208"/>
      <c r="T137" s="208"/>
      <c r="U137" s="208"/>
      <c r="V137" s="208"/>
      <c r="W137" s="208"/>
      <c r="X137" s="209"/>
      <c r="AT137" s="210" t="s">
        <v>155</v>
      </c>
      <c r="AU137" s="210" t="s">
        <v>90</v>
      </c>
      <c r="AV137" s="13" t="s">
        <v>90</v>
      </c>
      <c r="AW137" s="13" t="s">
        <v>5</v>
      </c>
      <c r="AX137" s="13" t="s">
        <v>79</v>
      </c>
      <c r="AY137" s="210" t="s">
        <v>147</v>
      </c>
    </row>
    <row r="138" spans="1:65" s="13" customFormat="1" ht="11.25">
      <c r="B138" s="199"/>
      <c r="C138" s="200"/>
      <c r="D138" s="201" t="s">
        <v>155</v>
      </c>
      <c r="E138" s="202" t="s">
        <v>1</v>
      </c>
      <c r="F138" s="203" t="s">
        <v>161</v>
      </c>
      <c r="G138" s="200"/>
      <c r="H138" s="204">
        <v>6.5</v>
      </c>
      <c r="I138" s="205"/>
      <c r="J138" s="205"/>
      <c r="K138" s="200"/>
      <c r="L138" s="200"/>
      <c r="M138" s="206"/>
      <c r="N138" s="207"/>
      <c r="O138" s="208"/>
      <c r="P138" s="208"/>
      <c r="Q138" s="208"/>
      <c r="R138" s="208"/>
      <c r="S138" s="208"/>
      <c r="T138" s="208"/>
      <c r="U138" s="208"/>
      <c r="V138" s="208"/>
      <c r="W138" s="208"/>
      <c r="X138" s="209"/>
      <c r="AT138" s="210" t="s">
        <v>155</v>
      </c>
      <c r="AU138" s="210" t="s">
        <v>90</v>
      </c>
      <c r="AV138" s="13" t="s">
        <v>90</v>
      </c>
      <c r="AW138" s="13" t="s">
        <v>5</v>
      </c>
      <c r="AX138" s="13" t="s">
        <v>79</v>
      </c>
      <c r="AY138" s="210" t="s">
        <v>147</v>
      </c>
    </row>
    <row r="139" spans="1:65" s="14" customFormat="1" ht="11.25">
      <c r="B139" s="211"/>
      <c r="C139" s="212"/>
      <c r="D139" s="201" t="s">
        <v>155</v>
      </c>
      <c r="E139" s="213" t="s">
        <v>91</v>
      </c>
      <c r="F139" s="214" t="s">
        <v>156</v>
      </c>
      <c r="G139" s="212"/>
      <c r="H139" s="215">
        <v>32.054000000000002</v>
      </c>
      <c r="I139" s="216"/>
      <c r="J139" s="216"/>
      <c r="K139" s="212"/>
      <c r="L139" s="212"/>
      <c r="M139" s="217"/>
      <c r="N139" s="218"/>
      <c r="O139" s="219"/>
      <c r="P139" s="219"/>
      <c r="Q139" s="219"/>
      <c r="R139" s="219"/>
      <c r="S139" s="219"/>
      <c r="T139" s="219"/>
      <c r="U139" s="219"/>
      <c r="V139" s="219"/>
      <c r="W139" s="219"/>
      <c r="X139" s="220"/>
      <c r="AT139" s="221" t="s">
        <v>155</v>
      </c>
      <c r="AU139" s="221" t="s">
        <v>90</v>
      </c>
      <c r="AV139" s="14" t="s">
        <v>153</v>
      </c>
      <c r="AW139" s="14" t="s">
        <v>5</v>
      </c>
      <c r="AX139" s="14" t="s">
        <v>84</v>
      </c>
      <c r="AY139" s="221" t="s">
        <v>147</v>
      </c>
    </row>
    <row r="140" spans="1:65" s="2" customFormat="1" ht="24.2" customHeight="1">
      <c r="A140" s="34"/>
      <c r="B140" s="35"/>
      <c r="C140" s="185" t="s">
        <v>162</v>
      </c>
      <c r="D140" s="185" t="s">
        <v>149</v>
      </c>
      <c r="E140" s="186" t="s">
        <v>163</v>
      </c>
      <c r="F140" s="187" t="s">
        <v>164</v>
      </c>
      <c r="G140" s="188" t="s">
        <v>88</v>
      </c>
      <c r="H140" s="189">
        <v>37.432000000000002</v>
      </c>
      <c r="I140" s="190"/>
      <c r="J140" s="190"/>
      <c r="K140" s="191">
        <f>ROUND(P140*H140,2)</f>
        <v>0</v>
      </c>
      <c r="L140" s="187" t="s">
        <v>152</v>
      </c>
      <c r="M140" s="39"/>
      <c r="N140" s="192" t="s">
        <v>1</v>
      </c>
      <c r="O140" s="193" t="s">
        <v>42</v>
      </c>
      <c r="P140" s="194">
        <f>I140+J140</f>
        <v>0</v>
      </c>
      <c r="Q140" s="194">
        <f>ROUND(I140*H140,2)</f>
        <v>0</v>
      </c>
      <c r="R140" s="194">
        <f>ROUND(J140*H140,2)</f>
        <v>0</v>
      </c>
      <c r="S140" s="71"/>
      <c r="T140" s="195">
        <f>S140*H140</f>
        <v>0</v>
      </c>
      <c r="U140" s="195">
        <v>0</v>
      </c>
      <c r="V140" s="195">
        <f>U140*H140</f>
        <v>0</v>
      </c>
      <c r="W140" s="195">
        <v>0.28999999999999998</v>
      </c>
      <c r="X140" s="196">
        <f>W140*H140</f>
        <v>10.85528</v>
      </c>
      <c r="Y140" s="34"/>
      <c r="Z140" s="34"/>
      <c r="AA140" s="34"/>
      <c r="AB140" s="34"/>
      <c r="AC140" s="34"/>
      <c r="AD140" s="34"/>
      <c r="AE140" s="34"/>
      <c r="AR140" s="197" t="s">
        <v>153</v>
      </c>
      <c r="AT140" s="197" t="s">
        <v>149</v>
      </c>
      <c r="AU140" s="197" t="s">
        <v>90</v>
      </c>
      <c r="AY140" s="17" t="s">
        <v>147</v>
      </c>
      <c r="BE140" s="198">
        <f>IF(O140="základní",K140,0)</f>
        <v>0</v>
      </c>
      <c r="BF140" s="198">
        <f>IF(O140="snížená",K140,0)</f>
        <v>0</v>
      </c>
      <c r="BG140" s="198">
        <f>IF(O140="zákl. přenesená",K140,0)</f>
        <v>0</v>
      </c>
      <c r="BH140" s="198">
        <f>IF(O140="sníž. přenesená",K140,0)</f>
        <v>0</v>
      </c>
      <c r="BI140" s="198">
        <f>IF(O140="nulová",K140,0)</f>
        <v>0</v>
      </c>
      <c r="BJ140" s="17" t="s">
        <v>84</v>
      </c>
      <c r="BK140" s="198">
        <f>ROUND(P140*H140,2)</f>
        <v>0</v>
      </c>
      <c r="BL140" s="17" t="s">
        <v>153</v>
      </c>
      <c r="BM140" s="197" t="s">
        <v>165</v>
      </c>
    </row>
    <row r="141" spans="1:65" s="13" customFormat="1" ht="11.25">
      <c r="B141" s="199"/>
      <c r="C141" s="200"/>
      <c r="D141" s="201" t="s">
        <v>155</v>
      </c>
      <c r="E141" s="202" t="s">
        <v>1</v>
      </c>
      <c r="F141" s="203" t="s">
        <v>86</v>
      </c>
      <c r="G141" s="200"/>
      <c r="H141" s="204">
        <v>5.3780000000000001</v>
      </c>
      <c r="I141" s="205"/>
      <c r="J141" s="205"/>
      <c r="K141" s="200"/>
      <c r="L141" s="200"/>
      <c r="M141" s="206"/>
      <c r="N141" s="207"/>
      <c r="O141" s="208"/>
      <c r="P141" s="208"/>
      <c r="Q141" s="208"/>
      <c r="R141" s="208"/>
      <c r="S141" s="208"/>
      <c r="T141" s="208"/>
      <c r="U141" s="208"/>
      <c r="V141" s="208"/>
      <c r="W141" s="208"/>
      <c r="X141" s="209"/>
      <c r="AT141" s="210" t="s">
        <v>155</v>
      </c>
      <c r="AU141" s="210" t="s">
        <v>90</v>
      </c>
      <c r="AV141" s="13" t="s">
        <v>90</v>
      </c>
      <c r="AW141" s="13" t="s">
        <v>5</v>
      </c>
      <c r="AX141" s="13" t="s">
        <v>79</v>
      </c>
      <c r="AY141" s="210" t="s">
        <v>147</v>
      </c>
    </row>
    <row r="142" spans="1:65" s="13" customFormat="1" ht="11.25">
      <c r="B142" s="199"/>
      <c r="C142" s="200"/>
      <c r="D142" s="201" t="s">
        <v>155</v>
      </c>
      <c r="E142" s="202" t="s">
        <v>1</v>
      </c>
      <c r="F142" s="203" t="s">
        <v>91</v>
      </c>
      <c r="G142" s="200"/>
      <c r="H142" s="204">
        <v>32.054000000000002</v>
      </c>
      <c r="I142" s="205"/>
      <c r="J142" s="205"/>
      <c r="K142" s="200"/>
      <c r="L142" s="200"/>
      <c r="M142" s="206"/>
      <c r="N142" s="207"/>
      <c r="O142" s="208"/>
      <c r="P142" s="208"/>
      <c r="Q142" s="208"/>
      <c r="R142" s="208"/>
      <c r="S142" s="208"/>
      <c r="T142" s="208"/>
      <c r="U142" s="208"/>
      <c r="V142" s="208"/>
      <c r="W142" s="208"/>
      <c r="X142" s="209"/>
      <c r="AT142" s="210" t="s">
        <v>155</v>
      </c>
      <c r="AU142" s="210" t="s">
        <v>90</v>
      </c>
      <c r="AV142" s="13" t="s">
        <v>90</v>
      </c>
      <c r="AW142" s="13" t="s">
        <v>5</v>
      </c>
      <c r="AX142" s="13" t="s">
        <v>79</v>
      </c>
      <c r="AY142" s="210" t="s">
        <v>147</v>
      </c>
    </row>
    <row r="143" spans="1:65" s="14" customFormat="1" ht="11.25">
      <c r="B143" s="211"/>
      <c r="C143" s="212"/>
      <c r="D143" s="201" t="s">
        <v>155</v>
      </c>
      <c r="E143" s="213" t="s">
        <v>1</v>
      </c>
      <c r="F143" s="214" t="s">
        <v>156</v>
      </c>
      <c r="G143" s="212"/>
      <c r="H143" s="215">
        <v>37.432000000000002</v>
      </c>
      <c r="I143" s="216"/>
      <c r="J143" s="216"/>
      <c r="K143" s="212"/>
      <c r="L143" s="212"/>
      <c r="M143" s="217"/>
      <c r="N143" s="218"/>
      <c r="O143" s="219"/>
      <c r="P143" s="219"/>
      <c r="Q143" s="219"/>
      <c r="R143" s="219"/>
      <c r="S143" s="219"/>
      <c r="T143" s="219"/>
      <c r="U143" s="219"/>
      <c r="V143" s="219"/>
      <c r="W143" s="219"/>
      <c r="X143" s="220"/>
      <c r="AT143" s="221" t="s">
        <v>155</v>
      </c>
      <c r="AU143" s="221" t="s">
        <v>90</v>
      </c>
      <c r="AV143" s="14" t="s">
        <v>153</v>
      </c>
      <c r="AW143" s="14" t="s">
        <v>5</v>
      </c>
      <c r="AX143" s="14" t="s">
        <v>84</v>
      </c>
      <c r="AY143" s="221" t="s">
        <v>147</v>
      </c>
    </row>
    <row r="144" spans="1:65" s="2" customFormat="1" ht="11.25">
      <c r="A144" s="34"/>
      <c r="B144" s="35"/>
      <c r="C144" s="36"/>
      <c r="D144" s="201" t="s">
        <v>166</v>
      </c>
      <c r="E144" s="36"/>
      <c r="F144" s="222" t="s">
        <v>167</v>
      </c>
      <c r="G144" s="36"/>
      <c r="H144" s="36"/>
      <c r="I144" s="36"/>
      <c r="J144" s="36"/>
      <c r="K144" s="36"/>
      <c r="L144" s="36"/>
      <c r="M144" s="39"/>
      <c r="N144" s="223"/>
      <c r="O144" s="224"/>
      <c r="P144" s="71"/>
      <c r="Q144" s="71"/>
      <c r="R144" s="71"/>
      <c r="S144" s="71"/>
      <c r="T144" s="71"/>
      <c r="U144" s="71"/>
      <c r="V144" s="71"/>
      <c r="W144" s="71"/>
      <c r="X144" s="72"/>
      <c r="Y144" s="34"/>
      <c r="Z144" s="34"/>
      <c r="AA144" s="34"/>
      <c r="AB144" s="34"/>
      <c r="AC144" s="34"/>
      <c r="AD144" s="34"/>
      <c r="AE144" s="34"/>
      <c r="AU144" s="17" t="s">
        <v>90</v>
      </c>
    </row>
    <row r="145" spans="1:65" s="2" customFormat="1" ht="11.25">
      <c r="A145" s="34"/>
      <c r="B145" s="35"/>
      <c r="C145" s="36"/>
      <c r="D145" s="201" t="s">
        <v>166</v>
      </c>
      <c r="E145" s="36"/>
      <c r="F145" s="225" t="s">
        <v>89</v>
      </c>
      <c r="G145" s="36"/>
      <c r="H145" s="226">
        <v>5.3780000000000001</v>
      </c>
      <c r="I145" s="36"/>
      <c r="J145" s="36"/>
      <c r="K145" s="36"/>
      <c r="L145" s="36"/>
      <c r="M145" s="39"/>
      <c r="N145" s="223"/>
      <c r="O145" s="224"/>
      <c r="P145" s="71"/>
      <c r="Q145" s="71"/>
      <c r="R145" s="71"/>
      <c r="S145" s="71"/>
      <c r="T145" s="71"/>
      <c r="U145" s="71"/>
      <c r="V145" s="71"/>
      <c r="W145" s="71"/>
      <c r="X145" s="72"/>
      <c r="Y145" s="34"/>
      <c r="Z145" s="34"/>
      <c r="AA145" s="34"/>
      <c r="AB145" s="34"/>
      <c r="AC145" s="34"/>
      <c r="AD145" s="34"/>
      <c r="AE145" s="34"/>
      <c r="AU145" s="17" t="s">
        <v>90</v>
      </c>
    </row>
    <row r="146" spans="1:65" s="2" customFormat="1" ht="11.25">
      <c r="A146" s="34"/>
      <c r="B146" s="35"/>
      <c r="C146" s="36"/>
      <c r="D146" s="201" t="s">
        <v>166</v>
      </c>
      <c r="E146" s="36"/>
      <c r="F146" s="225" t="s">
        <v>156</v>
      </c>
      <c r="G146" s="36"/>
      <c r="H146" s="226">
        <v>5.3780000000000001</v>
      </c>
      <c r="I146" s="36"/>
      <c r="J146" s="36"/>
      <c r="K146" s="36"/>
      <c r="L146" s="36"/>
      <c r="M146" s="39"/>
      <c r="N146" s="223"/>
      <c r="O146" s="224"/>
      <c r="P146" s="71"/>
      <c r="Q146" s="71"/>
      <c r="R146" s="71"/>
      <c r="S146" s="71"/>
      <c r="T146" s="71"/>
      <c r="U146" s="71"/>
      <c r="V146" s="71"/>
      <c r="W146" s="71"/>
      <c r="X146" s="72"/>
      <c r="Y146" s="34"/>
      <c r="Z146" s="34"/>
      <c r="AA146" s="34"/>
      <c r="AB146" s="34"/>
      <c r="AC146" s="34"/>
      <c r="AD146" s="34"/>
      <c r="AE146" s="34"/>
      <c r="AU146" s="17" t="s">
        <v>90</v>
      </c>
    </row>
    <row r="147" spans="1:65" s="2" customFormat="1" ht="11.25">
      <c r="A147" s="34"/>
      <c r="B147" s="35"/>
      <c r="C147" s="36"/>
      <c r="D147" s="201" t="s">
        <v>166</v>
      </c>
      <c r="E147" s="36"/>
      <c r="F147" s="222" t="s">
        <v>168</v>
      </c>
      <c r="G147" s="36"/>
      <c r="H147" s="36"/>
      <c r="I147" s="36"/>
      <c r="J147" s="36"/>
      <c r="K147" s="36"/>
      <c r="L147" s="36"/>
      <c r="M147" s="39"/>
      <c r="N147" s="223"/>
      <c r="O147" s="224"/>
      <c r="P147" s="71"/>
      <c r="Q147" s="71"/>
      <c r="R147" s="71"/>
      <c r="S147" s="71"/>
      <c r="T147" s="71"/>
      <c r="U147" s="71"/>
      <c r="V147" s="71"/>
      <c r="W147" s="71"/>
      <c r="X147" s="72"/>
      <c r="Y147" s="34"/>
      <c r="Z147" s="34"/>
      <c r="AA147" s="34"/>
      <c r="AB147" s="34"/>
      <c r="AC147" s="34"/>
      <c r="AD147" s="34"/>
      <c r="AE147" s="34"/>
      <c r="AU147" s="17" t="s">
        <v>90</v>
      </c>
    </row>
    <row r="148" spans="1:65" s="2" customFormat="1" ht="11.25">
      <c r="A148" s="34"/>
      <c r="B148" s="35"/>
      <c r="C148" s="36"/>
      <c r="D148" s="201" t="s">
        <v>166</v>
      </c>
      <c r="E148" s="36"/>
      <c r="F148" s="225" t="s">
        <v>160</v>
      </c>
      <c r="G148" s="36"/>
      <c r="H148" s="226">
        <v>25.553999999999998</v>
      </c>
      <c r="I148" s="36"/>
      <c r="J148" s="36"/>
      <c r="K148" s="36"/>
      <c r="L148" s="36"/>
      <c r="M148" s="39"/>
      <c r="N148" s="223"/>
      <c r="O148" s="224"/>
      <c r="P148" s="71"/>
      <c r="Q148" s="71"/>
      <c r="R148" s="71"/>
      <c r="S148" s="71"/>
      <c r="T148" s="71"/>
      <c r="U148" s="71"/>
      <c r="V148" s="71"/>
      <c r="W148" s="71"/>
      <c r="X148" s="72"/>
      <c r="Y148" s="34"/>
      <c r="Z148" s="34"/>
      <c r="AA148" s="34"/>
      <c r="AB148" s="34"/>
      <c r="AC148" s="34"/>
      <c r="AD148" s="34"/>
      <c r="AE148" s="34"/>
      <c r="AU148" s="17" t="s">
        <v>90</v>
      </c>
    </row>
    <row r="149" spans="1:65" s="2" customFormat="1" ht="11.25">
      <c r="A149" s="34"/>
      <c r="B149" s="35"/>
      <c r="C149" s="36"/>
      <c r="D149" s="201" t="s">
        <v>166</v>
      </c>
      <c r="E149" s="36"/>
      <c r="F149" s="225" t="s">
        <v>161</v>
      </c>
      <c r="G149" s="36"/>
      <c r="H149" s="226">
        <v>6.5</v>
      </c>
      <c r="I149" s="36"/>
      <c r="J149" s="36"/>
      <c r="K149" s="36"/>
      <c r="L149" s="36"/>
      <c r="M149" s="39"/>
      <c r="N149" s="223"/>
      <c r="O149" s="224"/>
      <c r="P149" s="71"/>
      <c r="Q149" s="71"/>
      <c r="R149" s="71"/>
      <c r="S149" s="71"/>
      <c r="T149" s="71"/>
      <c r="U149" s="71"/>
      <c r="V149" s="71"/>
      <c r="W149" s="71"/>
      <c r="X149" s="72"/>
      <c r="Y149" s="34"/>
      <c r="Z149" s="34"/>
      <c r="AA149" s="34"/>
      <c r="AB149" s="34"/>
      <c r="AC149" s="34"/>
      <c r="AD149" s="34"/>
      <c r="AE149" s="34"/>
      <c r="AU149" s="17" t="s">
        <v>90</v>
      </c>
    </row>
    <row r="150" spans="1:65" s="2" customFormat="1" ht="11.25">
      <c r="A150" s="34"/>
      <c r="B150" s="35"/>
      <c r="C150" s="36"/>
      <c r="D150" s="201" t="s">
        <v>166</v>
      </c>
      <c r="E150" s="36"/>
      <c r="F150" s="225" t="s">
        <v>156</v>
      </c>
      <c r="G150" s="36"/>
      <c r="H150" s="226">
        <v>32.054000000000002</v>
      </c>
      <c r="I150" s="36"/>
      <c r="J150" s="36"/>
      <c r="K150" s="36"/>
      <c r="L150" s="36"/>
      <c r="M150" s="39"/>
      <c r="N150" s="223"/>
      <c r="O150" s="224"/>
      <c r="P150" s="71"/>
      <c r="Q150" s="71"/>
      <c r="R150" s="71"/>
      <c r="S150" s="71"/>
      <c r="T150" s="71"/>
      <c r="U150" s="71"/>
      <c r="V150" s="71"/>
      <c r="W150" s="71"/>
      <c r="X150" s="72"/>
      <c r="Y150" s="34"/>
      <c r="Z150" s="34"/>
      <c r="AA150" s="34"/>
      <c r="AB150" s="34"/>
      <c r="AC150" s="34"/>
      <c r="AD150" s="34"/>
      <c r="AE150" s="34"/>
      <c r="AU150" s="17" t="s">
        <v>90</v>
      </c>
    </row>
    <row r="151" spans="1:65" s="2" customFormat="1" ht="24.2" customHeight="1">
      <c r="A151" s="34"/>
      <c r="B151" s="35"/>
      <c r="C151" s="185" t="s">
        <v>153</v>
      </c>
      <c r="D151" s="185" t="s">
        <v>149</v>
      </c>
      <c r="E151" s="186" t="s">
        <v>169</v>
      </c>
      <c r="F151" s="187" t="s">
        <v>170</v>
      </c>
      <c r="G151" s="188" t="s">
        <v>88</v>
      </c>
      <c r="H151" s="189">
        <v>8.39</v>
      </c>
      <c r="I151" s="190"/>
      <c r="J151" s="190"/>
      <c r="K151" s="191">
        <f>ROUND(P151*H151,2)</f>
        <v>0</v>
      </c>
      <c r="L151" s="187" t="s">
        <v>152</v>
      </c>
      <c r="M151" s="39"/>
      <c r="N151" s="192" t="s">
        <v>1</v>
      </c>
      <c r="O151" s="193" t="s">
        <v>42</v>
      </c>
      <c r="P151" s="194">
        <f>I151+J151</f>
        <v>0</v>
      </c>
      <c r="Q151" s="194">
        <f>ROUND(I151*H151,2)</f>
        <v>0</v>
      </c>
      <c r="R151" s="194">
        <f>ROUND(J151*H151,2)</f>
        <v>0</v>
      </c>
      <c r="S151" s="71"/>
      <c r="T151" s="195">
        <f>S151*H151</f>
        <v>0</v>
      </c>
      <c r="U151" s="195">
        <v>0</v>
      </c>
      <c r="V151" s="195">
        <f>U151*H151</f>
        <v>0</v>
      </c>
      <c r="W151" s="195">
        <v>0</v>
      </c>
      <c r="X151" s="196">
        <f>W151*H151</f>
        <v>0</v>
      </c>
      <c r="Y151" s="34"/>
      <c r="Z151" s="34"/>
      <c r="AA151" s="34"/>
      <c r="AB151" s="34"/>
      <c r="AC151" s="34"/>
      <c r="AD151" s="34"/>
      <c r="AE151" s="34"/>
      <c r="AR151" s="197" t="s">
        <v>153</v>
      </c>
      <c r="AT151" s="197" t="s">
        <v>149</v>
      </c>
      <c r="AU151" s="197" t="s">
        <v>90</v>
      </c>
      <c r="AY151" s="17" t="s">
        <v>147</v>
      </c>
      <c r="BE151" s="198">
        <f>IF(O151="základní",K151,0)</f>
        <v>0</v>
      </c>
      <c r="BF151" s="198">
        <f>IF(O151="snížená",K151,0)</f>
        <v>0</v>
      </c>
      <c r="BG151" s="198">
        <f>IF(O151="zákl. přenesená",K151,0)</f>
        <v>0</v>
      </c>
      <c r="BH151" s="198">
        <f>IF(O151="sníž. přenesená",K151,0)</f>
        <v>0</v>
      </c>
      <c r="BI151" s="198">
        <f>IF(O151="nulová",K151,0)</f>
        <v>0</v>
      </c>
      <c r="BJ151" s="17" t="s">
        <v>84</v>
      </c>
      <c r="BK151" s="198">
        <f>ROUND(P151*H151,2)</f>
        <v>0</v>
      </c>
      <c r="BL151" s="17" t="s">
        <v>153</v>
      </c>
      <c r="BM151" s="197" t="s">
        <v>171</v>
      </c>
    </row>
    <row r="152" spans="1:65" s="15" customFormat="1" ht="11.25">
      <c r="B152" s="227"/>
      <c r="C152" s="228"/>
      <c r="D152" s="201" t="s">
        <v>155</v>
      </c>
      <c r="E152" s="229" t="s">
        <v>1</v>
      </c>
      <c r="F152" s="230" t="s">
        <v>172</v>
      </c>
      <c r="G152" s="228"/>
      <c r="H152" s="229" t="s">
        <v>1</v>
      </c>
      <c r="I152" s="231"/>
      <c r="J152" s="231"/>
      <c r="K152" s="228"/>
      <c r="L152" s="228"/>
      <c r="M152" s="232"/>
      <c r="N152" s="233"/>
      <c r="O152" s="234"/>
      <c r="P152" s="234"/>
      <c r="Q152" s="234"/>
      <c r="R152" s="234"/>
      <c r="S152" s="234"/>
      <c r="T152" s="234"/>
      <c r="U152" s="234"/>
      <c r="V152" s="234"/>
      <c r="W152" s="234"/>
      <c r="X152" s="235"/>
      <c r="AT152" s="236" t="s">
        <v>155</v>
      </c>
      <c r="AU152" s="236" t="s">
        <v>90</v>
      </c>
      <c r="AV152" s="15" t="s">
        <v>84</v>
      </c>
      <c r="AW152" s="15" t="s">
        <v>5</v>
      </c>
      <c r="AX152" s="15" t="s">
        <v>79</v>
      </c>
      <c r="AY152" s="236" t="s">
        <v>147</v>
      </c>
    </row>
    <row r="153" spans="1:65" s="13" customFormat="1" ht="11.25">
      <c r="B153" s="199"/>
      <c r="C153" s="200"/>
      <c r="D153" s="201" t="s">
        <v>155</v>
      </c>
      <c r="E153" s="202" t="s">
        <v>1</v>
      </c>
      <c r="F153" s="203" t="s">
        <v>173</v>
      </c>
      <c r="G153" s="200"/>
      <c r="H153" s="204">
        <v>8.39</v>
      </c>
      <c r="I153" s="205"/>
      <c r="J153" s="205"/>
      <c r="K153" s="200"/>
      <c r="L153" s="200"/>
      <c r="M153" s="206"/>
      <c r="N153" s="207"/>
      <c r="O153" s="208"/>
      <c r="P153" s="208"/>
      <c r="Q153" s="208"/>
      <c r="R153" s="208"/>
      <c r="S153" s="208"/>
      <c r="T153" s="208"/>
      <c r="U153" s="208"/>
      <c r="V153" s="208"/>
      <c r="W153" s="208"/>
      <c r="X153" s="209"/>
      <c r="AT153" s="210" t="s">
        <v>155</v>
      </c>
      <c r="AU153" s="210" t="s">
        <v>90</v>
      </c>
      <c r="AV153" s="13" t="s">
        <v>90</v>
      </c>
      <c r="AW153" s="13" t="s">
        <v>5</v>
      </c>
      <c r="AX153" s="13" t="s">
        <v>79</v>
      </c>
      <c r="AY153" s="210" t="s">
        <v>147</v>
      </c>
    </row>
    <row r="154" spans="1:65" s="14" customFormat="1" ht="11.25">
      <c r="B154" s="211"/>
      <c r="C154" s="212"/>
      <c r="D154" s="201" t="s">
        <v>155</v>
      </c>
      <c r="E154" s="213" t="s">
        <v>1</v>
      </c>
      <c r="F154" s="214" t="s">
        <v>156</v>
      </c>
      <c r="G154" s="212"/>
      <c r="H154" s="215">
        <v>8.39</v>
      </c>
      <c r="I154" s="216"/>
      <c r="J154" s="216"/>
      <c r="K154" s="212"/>
      <c r="L154" s="212"/>
      <c r="M154" s="217"/>
      <c r="N154" s="218"/>
      <c r="O154" s="219"/>
      <c r="P154" s="219"/>
      <c r="Q154" s="219"/>
      <c r="R154" s="219"/>
      <c r="S154" s="219"/>
      <c r="T154" s="219"/>
      <c r="U154" s="219"/>
      <c r="V154" s="219"/>
      <c r="W154" s="219"/>
      <c r="X154" s="220"/>
      <c r="AT154" s="221" t="s">
        <v>155</v>
      </c>
      <c r="AU154" s="221" t="s">
        <v>90</v>
      </c>
      <c r="AV154" s="14" t="s">
        <v>153</v>
      </c>
      <c r="AW154" s="14" t="s">
        <v>5</v>
      </c>
      <c r="AX154" s="14" t="s">
        <v>84</v>
      </c>
      <c r="AY154" s="221" t="s">
        <v>147</v>
      </c>
    </row>
    <row r="155" spans="1:65" s="2" customFormat="1" ht="24.2" customHeight="1">
      <c r="A155" s="34"/>
      <c r="B155" s="35"/>
      <c r="C155" s="185" t="s">
        <v>174</v>
      </c>
      <c r="D155" s="185" t="s">
        <v>149</v>
      </c>
      <c r="E155" s="186" t="s">
        <v>175</v>
      </c>
      <c r="F155" s="187" t="s">
        <v>176</v>
      </c>
      <c r="G155" s="188" t="s">
        <v>177</v>
      </c>
      <c r="H155" s="189">
        <v>3.0630000000000002</v>
      </c>
      <c r="I155" s="190"/>
      <c r="J155" s="190"/>
      <c r="K155" s="191">
        <f>ROUND(P155*H155,2)</f>
        <v>0</v>
      </c>
      <c r="L155" s="187" t="s">
        <v>152</v>
      </c>
      <c r="M155" s="39"/>
      <c r="N155" s="192" t="s">
        <v>1</v>
      </c>
      <c r="O155" s="193" t="s">
        <v>42</v>
      </c>
      <c r="P155" s="194">
        <f>I155+J155</f>
        <v>0</v>
      </c>
      <c r="Q155" s="194">
        <f>ROUND(I155*H155,2)</f>
        <v>0</v>
      </c>
      <c r="R155" s="194">
        <f>ROUND(J155*H155,2)</f>
        <v>0</v>
      </c>
      <c r="S155" s="71"/>
      <c r="T155" s="195">
        <f>S155*H155</f>
        <v>0</v>
      </c>
      <c r="U155" s="195">
        <v>0</v>
      </c>
      <c r="V155" s="195">
        <f>U155*H155</f>
        <v>0</v>
      </c>
      <c r="W155" s="195">
        <v>0</v>
      </c>
      <c r="X155" s="196">
        <f>W155*H155</f>
        <v>0</v>
      </c>
      <c r="Y155" s="34"/>
      <c r="Z155" s="34"/>
      <c r="AA155" s="34"/>
      <c r="AB155" s="34"/>
      <c r="AC155" s="34"/>
      <c r="AD155" s="34"/>
      <c r="AE155" s="34"/>
      <c r="AR155" s="197" t="s">
        <v>153</v>
      </c>
      <c r="AT155" s="197" t="s">
        <v>149</v>
      </c>
      <c r="AU155" s="197" t="s">
        <v>90</v>
      </c>
      <c r="AY155" s="17" t="s">
        <v>147</v>
      </c>
      <c r="BE155" s="198">
        <f>IF(O155="základní",K155,0)</f>
        <v>0</v>
      </c>
      <c r="BF155" s="198">
        <f>IF(O155="snížená",K155,0)</f>
        <v>0</v>
      </c>
      <c r="BG155" s="198">
        <f>IF(O155="zákl. přenesená",K155,0)</f>
        <v>0</v>
      </c>
      <c r="BH155" s="198">
        <f>IF(O155="sníž. přenesená",K155,0)</f>
        <v>0</v>
      </c>
      <c r="BI155" s="198">
        <f>IF(O155="nulová",K155,0)</f>
        <v>0</v>
      </c>
      <c r="BJ155" s="17" t="s">
        <v>84</v>
      </c>
      <c r="BK155" s="198">
        <f>ROUND(P155*H155,2)</f>
        <v>0</v>
      </c>
      <c r="BL155" s="17" t="s">
        <v>153</v>
      </c>
      <c r="BM155" s="197" t="s">
        <v>178</v>
      </c>
    </row>
    <row r="156" spans="1:65" s="13" customFormat="1" ht="11.25">
      <c r="B156" s="199"/>
      <c r="C156" s="200"/>
      <c r="D156" s="201" t="s">
        <v>155</v>
      </c>
      <c r="E156" s="202" t="s">
        <v>1</v>
      </c>
      <c r="F156" s="203" t="s">
        <v>179</v>
      </c>
      <c r="G156" s="200"/>
      <c r="H156" s="204">
        <v>0.33600000000000002</v>
      </c>
      <c r="I156" s="205"/>
      <c r="J156" s="205"/>
      <c r="K156" s="200"/>
      <c r="L156" s="200"/>
      <c r="M156" s="206"/>
      <c r="N156" s="207"/>
      <c r="O156" s="208"/>
      <c r="P156" s="208"/>
      <c r="Q156" s="208"/>
      <c r="R156" s="208"/>
      <c r="S156" s="208"/>
      <c r="T156" s="208"/>
      <c r="U156" s="208"/>
      <c r="V156" s="208"/>
      <c r="W156" s="208"/>
      <c r="X156" s="209"/>
      <c r="AT156" s="210" t="s">
        <v>155</v>
      </c>
      <c r="AU156" s="210" t="s">
        <v>90</v>
      </c>
      <c r="AV156" s="13" t="s">
        <v>90</v>
      </c>
      <c r="AW156" s="13" t="s">
        <v>5</v>
      </c>
      <c r="AX156" s="13" t="s">
        <v>79</v>
      </c>
      <c r="AY156" s="210" t="s">
        <v>147</v>
      </c>
    </row>
    <row r="157" spans="1:65" s="13" customFormat="1" ht="11.25">
      <c r="B157" s="199"/>
      <c r="C157" s="200"/>
      <c r="D157" s="201" t="s">
        <v>155</v>
      </c>
      <c r="E157" s="202" t="s">
        <v>1</v>
      </c>
      <c r="F157" s="203" t="s">
        <v>180</v>
      </c>
      <c r="G157" s="200"/>
      <c r="H157" s="204">
        <v>2.7269999999999999</v>
      </c>
      <c r="I157" s="205"/>
      <c r="J157" s="205"/>
      <c r="K157" s="200"/>
      <c r="L157" s="200"/>
      <c r="M157" s="206"/>
      <c r="N157" s="207"/>
      <c r="O157" s="208"/>
      <c r="P157" s="208"/>
      <c r="Q157" s="208"/>
      <c r="R157" s="208"/>
      <c r="S157" s="208"/>
      <c r="T157" s="208"/>
      <c r="U157" s="208"/>
      <c r="V157" s="208"/>
      <c r="W157" s="208"/>
      <c r="X157" s="209"/>
      <c r="AT157" s="210" t="s">
        <v>155</v>
      </c>
      <c r="AU157" s="210" t="s">
        <v>90</v>
      </c>
      <c r="AV157" s="13" t="s">
        <v>90</v>
      </c>
      <c r="AW157" s="13" t="s">
        <v>5</v>
      </c>
      <c r="AX157" s="13" t="s">
        <v>79</v>
      </c>
      <c r="AY157" s="210" t="s">
        <v>147</v>
      </c>
    </row>
    <row r="158" spans="1:65" s="14" customFormat="1" ht="11.25">
      <c r="B158" s="211"/>
      <c r="C158" s="212"/>
      <c r="D158" s="201" t="s">
        <v>155</v>
      </c>
      <c r="E158" s="213" t="s">
        <v>1</v>
      </c>
      <c r="F158" s="214" t="s">
        <v>156</v>
      </c>
      <c r="G158" s="212"/>
      <c r="H158" s="215">
        <v>3.0629999999999997</v>
      </c>
      <c r="I158" s="216"/>
      <c r="J158" s="216"/>
      <c r="K158" s="212"/>
      <c r="L158" s="212"/>
      <c r="M158" s="217"/>
      <c r="N158" s="218"/>
      <c r="O158" s="219"/>
      <c r="P158" s="219"/>
      <c r="Q158" s="219"/>
      <c r="R158" s="219"/>
      <c r="S158" s="219"/>
      <c r="T158" s="219"/>
      <c r="U158" s="219"/>
      <c r="V158" s="219"/>
      <c r="W158" s="219"/>
      <c r="X158" s="220"/>
      <c r="AT158" s="221" t="s">
        <v>155</v>
      </c>
      <c r="AU158" s="221" t="s">
        <v>90</v>
      </c>
      <c r="AV158" s="14" t="s">
        <v>153</v>
      </c>
      <c r="AW158" s="14" t="s">
        <v>5</v>
      </c>
      <c r="AX158" s="14" t="s">
        <v>84</v>
      </c>
      <c r="AY158" s="221" t="s">
        <v>147</v>
      </c>
    </row>
    <row r="159" spans="1:65" s="2" customFormat="1" ht="33" customHeight="1">
      <c r="A159" s="34"/>
      <c r="B159" s="35"/>
      <c r="C159" s="185" t="s">
        <v>181</v>
      </c>
      <c r="D159" s="185" t="s">
        <v>149</v>
      </c>
      <c r="E159" s="186" t="s">
        <v>182</v>
      </c>
      <c r="F159" s="187" t="s">
        <v>183</v>
      </c>
      <c r="G159" s="188" t="s">
        <v>177</v>
      </c>
      <c r="H159" s="189">
        <v>6.1109999999999998</v>
      </c>
      <c r="I159" s="190"/>
      <c r="J159" s="190"/>
      <c r="K159" s="191">
        <f>ROUND(P159*H159,2)</f>
        <v>0</v>
      </c>
      <c r="L159" s="187" t="s">
        <v>152</v>
      </c>
      <c r="M159" s="39"/>
      <c r="N159" s="192" t="s">
        <v>1</v>
      </c>
      <c r="O159" s="193" t="s">
        <v>42</v>
      </c>
      <c r="P159" s="194">
        <f>I159+J159</f>
        <v>0</v>
      </c>
      <c r="Q159" s="194">
        <f>ROUND(I159*H159,2)</f>
        <v>0</v>
      </c>
      <c r="R159" s="194">
        <f>ROUND(J159*H159,2)</f>
        <v>0</v>
      </c>
      <c r="S159" s="71"/>
      <c r="T159" s="195">
        <f>S159*H159</f>
        <v>0</v>
      </c>
      <c r="U159" s="195">
        <v>0</v>
      </c>
      <c r="V159" s="195">
        <f>U159*H159</f>
        <v>0</v>
      </c>
      <c r="W159" s="195">
        <v>0</v>
      </c>
      <c r="X159" s="196">
        <f>W159*H159</f>
        <v>0</v>
      </c>
      <c r="Y159" s="34"/>
      <c r="Z159" s="34"/>
      <c r="AA159" s="34"/>
      <c r="AB159" s="34"/>
      <c r="AC159" s="34"/>
      <c r="AD159" s="34"/>
      <c r="AE159" s="34"/>
      <c r="AR159" s="197" t="s">
        <v>153</v>
      </c>
      <c r="AT159" s="197" t="s">
        <v>149</v>
      </c>
      <c r="AU159" s="197" t="s">
        <v>90</v>
      </c>
      <c r="AY159" s="17" t="s">
        <v>147</v>
      </c>
      <c r="BE159" s="198">
        <f>IF(O159="základní",K159,0)</f>
        <v>0</v>
      </c>
      <c r="BF159" s="198">
        <f>IF(O159="snížená",K159,0)</f>
        <v>0</v>
      </c>
      <c r="BG159" s="198">
        <f>IF(O159="zákl. přenesená",K159,0)</f>
        <v>0</v>
      </c>
      <c r="BH159" s="198">
        <f>IF(O159="sníž. přenesená",K159,0)</f>
        <v>0</v>
      </c>
      <c r="BI159" s="198">
        <f>IF(O159="nulová",K159,0)</f>
        <v>0</v>
      </c>
      <c r="BJ159" s="17" t="s">
        <v>84</v>
      </c>
      <c r="BK159" s="198">
        <f>ROUND(P159*H159,2)</f>
        <v>0</v>
      </c>
      <c r="BL159" s="17" t="s">
        <v>153</v>
      </c>
      <c r="BM159" s="197" t="s">
        <v>184</v>
      </c>
    </row>
    <row r="160" spans="1:65" s="15" customFormat="1" ht="11.25">
      <c r="B160" s="227"/>
      <c r="C160" s="228"/>
      <c r="D160" s="201" t="s">
        <v>155</v>
      </c>
      <c r="E160" s="229" t="s">
        <v>1</v>
      </c>
      <c r="F160" s="230" t="s">
        <v>185</v>
      </c>
      <c r="G160" s="228"/>
      <c r="H160" s="229" t="s">
        <v>1</v>
      </c>
      <c r="I160" s="231"/>
      <c r="J160" s="231"/>
      <c r="K160" s="228"/>
      <c r="L160" s="228"/>
      <c r="M160" s="232"/>
      <c r="N160" s="233"/>
      <c r="O160" s="234"/>
      <c r="P160" s="234"/>
      <c r="Q160" s="234"/>
      <c r="R160" s="234"/>
      <c r="S160" s="234"/>
      <c r="T160" s="234"/>
      <c r="U160" s="234"/>
      <c r="V160" s="234"/>
      <c r="W160" s="234"/>
      <c r="X160" s="235"/>
      <c r="AT160" s="236" t="s">
        <v>155</v>
      </c>
      <c r="AU160" s="236" t="s">
        <v>90</v>
      </c>
      <c r="AV160" s="15" t="s">
        <v>84</v>
      </c>
      <c r="AW160" s="15" t="s">
        <v>5</v>
      </c>
      <c r="AX160" s="15" t="s">
        <v>79</v>
      </c>
      <c r="AY160" s="236" t="s">
        <v>147</v>
      </c>
    </row>
    <row r="161" spans="1:65" s="13" customFormat="1" ht="11.25">
      <c r="B161" s="199"/>
      <c r="C161" s="200"/>
      <c r="D161" s="201" t="s">
        <v>155</v>
      </c>
      <c r="E161" s="202" t="s">
        <v>1</v>
      </c>
      <c r="F161" s="203" t="s">
        <v>186</v>
      </c>
      <c r="G161" s="200"/>
      <c r="H161" s="204">
        <v>6.1109999999999998</v>
      </c>
      <c r="I161" s="205"/>
      <c r="J161" s="205"/>
      <c r="K161" s="200"/>
      <c r="L161" s="200"/>
      <c r="M161" s="206"/>
      <c r="N161" s="207"/>
      <c r="O161" s="208"/>
      <c r="P161" s="208"/>
      <c r="Q161" s="208"/>
      <c r="R161" s="208"/>
      <c r="S161" s="208"/>
      <c r="T161" s="208"/>
      <c r="U161" s="208"/>
      <c r="V161" s="208"/>
      <c r="W161" s="208"/>
      <c r="X161" s="209"/>
      <c r="AT161" s="210" t="s">
        <v>155</v>
      </c>
      <c r="AU161" s="210" t="s">
        <v>90</v>
      </c>
      <c r="AV161" s="13" t="s">
        <v>90</v>
      </c>
      <c r="AW161" s="13" t="s">
        <v>5</v>
      </c>
      <c r="AX161" s="13" t="s">
        <v>79</v>
      </c>
      <c r="AY161" s="210" t="s">
        <v>147</v>
      </c>
    </row>
    <row r="162" spans="1:65" s="14" customFormat="1" ht="11.25">
      <c r="B162" s="211"/>
      <c r="C162" s="212"/>
      <c r="D162" s="201" t="s">
        <v>155</v>
      </c>
      <c r="E162" s="213" t="s">
        <v>1</v>
      </c>
      <c r="F162" s="214" t="s">
        <v>156</v>
      </c>
      <c r="G162" s="212"/>
      <c r="H162" s="215">
        <v>6.1109999999999998</v>
      </c>
      <c r="I162" s="216"/>
      <c r="J162" s="216"/>
      <c r="K162" s="212"/>
      <c r="L162" s="212"/>
      <c r="M162" s="217"/>
      <c r="N162" s="218"/>
      <c r="O162" s="219"/>
      <c r="P162" s="219"/>
      <c r="Q162" s="219"/>
      <c r="R162" s="219"/>
      <c r="S162" s="219"/>
      <c r="T162" s="219"/>
      <c r="U162" s="219"/>
      <c r="V162" s="219"/>
      <c r="W162" s="219"/>
      <c r="X162" s="220"/>
      <c r="AT162" s="221" t="s">
        <v>155</v>
      </c>
      <c r="AU162" s="221" t="s">
        <v>90</v>
      </c>
      <c r="AV162" s="14" t="s">
        <v>153</v>
      </c>
      <c r="AW162" s="14" t="s">
        <v>5</v>
      </c>
      <c r="AX162" s="14" t="s">
        <v>84</v>
      </c>
      <c r="AY162" s="221" t="s">
        <v>147</v>
      </c>
    </row>
    <row r="163" spans="1:65" s="2" customFormat="1" ht="33" customHeight="1">
      <c r="A163" s="34"/>
      <c r="B163" s="35"/>
      <c r="C163" s="185" t="s">
        <v>187</v>
      </c>
      <c r="D163" s="185" t="s">
        <v>149</v>
      </c>
      <c r="E163" s="186" t="s">
        <v>188</v>
      </c>
      <c r="F163" s="187" t="s">
        <v>189</v>
      </c>
      <c r="G163" s="188" t="s">
        <v>177</v>
      </c>
      <c r="H163" s="189">
        <v>2.536</v>
      </c>
      <c r="I163" s="190"/>
      <c r="J163" s="190"/>
      <c r="K163" s="191">
        <f>ROUND(P163*H163,2)</f>
        <v>0</v>
      </c>
      <c r="L163" s="187" t="s">
        <v>152</v>
      </c>
      <c r="M163" s="39"/>
      <c r="N163" s="192" t="s">
        <v>1</v>
      </c>
      <c r="O163" s="193" t="s">
        <v>42</v>
      </c>
      <c r="P163" s="194">
        <f>I163+J163</f>
        <v>0</v>
      </c>
      <c r="Q163" s="194">
        <f>ROUND(I163*H163,2)</f>
        <v>0</v>
      </c>
      <c r="R163" s="194">
        <f>ROUND(J163*H163,2)</f>
        <v>0</v>
      </c>
      <c r="S163" s="71"/>
      <c r="T163" s="195">
        <f>S163*H163</f>
        <v>0</v>
      </c>
      <c r="U163" s="195">
        <v>0</v>
      </c>
      <c r="V163" s="195">
        <f>U163*H163</f>
        <v>0</v>
      </c>
      <c r="W163" s="195">
        <v>0</v>
      </c>
      <c r="X163" s="196">
        <f>W163*H163</f>
        <v>0</v>
      </c>
      <c r="Y163" s="34"/>
      <c r="Z163" s="34"/>
      <c r="AA163" s="34"/>
      <c r="AB163" s="34"/>
      <c r="AC163" s="34"/>
      <c r="AD163" s="34"/>
      <c r="AE163" s="34"/>
      <c r="AR163" s="197" t="s">
        <v>153</v>
      </c>
      <c r="AT163" s="197" t="s">
        <v>149</v>
      </c>
      <c r="AU163" s="197" t="s">
        <v>90</v>
      </c>
      <c r="AY163" s="17" t="s">
        <v>147</v>
      </c>
      <c r="BE163" s="198">
        <f>IF(O163="základní",K163,0)</f>
        <v>0</v>
      </c>
      <c r="BF163" s="198">
        <f>IF(O163="snížená",K163,0)</f>
        <v>0</v>
      </c>
      <c r="BG163" s="198">
        <f>IF(O163="zákl. přenesená",K163,0)</f>
        <v>0</v>
      </c>
      <c r="BH163" s="198">
        <f>IF(O163="sníž. přenesená",K163,0)</f>
        <v>0</v>
      </c>
      <c r="BI163" s="198">
        <f>IF(O163="nulová",K163,0)</f>
        <v>0</v>
      </c>
      <c r="BJ163" s="17" t="s">
        <v>84</v>
      </c>
      <c r="BK163" s="198">
        <f>ROUND(P163*H163,2)</f>
        <v>0</v>
      </c>
      <c r="BL163" s="17" t="s">
        <v>153</v>
      </c>
      <c r="BM163" s="197" t="s">
        <v>190</v>
      </c>
    </row>
    <row r="164" spans="1:65" s="13" customFormat="1" ht="11.25">
      <c r="B164" s="199"/>
      <c r="C164" s="200"/>
      <c r="D164" s="201" t="s">
        <v>155</v>
      </c>
      <c r="E164" s="202" t="s">
        <v>1</v>
      </c>
      <c r="F164" s="203" t="s">
        <v>191</v>
      </c>
      <c r="G164" s="200"/>
      <c r="H164" s="204">
        <v>0.32400000000000001</v>
      </c>
      <c r="I164" s="205"/>
      <c r="J164" s="205"/>
      <c r="K164" s="200"/>
      <c r="L164" s="200"/>
      <c r="M164" s="206"/>
      <c r="N164" s="207"/>
      <c r="O164" s="208"/>
      <c r="P164" s="208"/>
      <c r="Q164" s="208"/>
      <c r="R164" s="208"/>
      <c r="S164" s="208"/>
      <c r="T164" s="208"/>
      <c r="U164" s="208"/>
      <c r="V164" s="208"/>
      <c r="W164" s="208"/>
      <c r="X164" s="209"/>
      <c r="AT164" s="210" t="s">
        <v>155</v>
      </c>
      <c r="AU164" s="210" t="s">
        <v>90</v>
      </c>
      <c r="AV164" s="13" t="s">
        <v>90</v>
      </c>
      <c r="AW164" s="13" t="s">
        <v>5</v>
      </c>
      <c r="AX164" s="13" t="s">
        <v>79</v>
      </c>
      <c r="AY164" s="210" t="s">
        <v>147</v>
      </c>
    </row>
    <row r="165" spans="1:65" s="13" customFormat="1" ht="11.25">
      <c r="B165" s="199"/>
      <c r="C165" s="200"/>
      <c r="D165" s="201" t="s">
        <v>155</v>
      </c>
      <c r="E165" s="202" t="s">
        <v>1</v>
      </c>
      <c r="F165" s="203" t="s">
        <v>192</v>
      </c>
      <c r="G165" s="200"/>
      <c r="H165" s="204">
        <v>0.46200000000000002</v>
      </c>
      <c r="I165" s="205"/>
      <c r="J165" s="205"/>
      <c r="K165" s="200"/>
      <c r="L165" s="200"/>
      <c r="M165" s="206"/>
      <c r="N165" s="207"/>
      <c r="O165" s="208"/>
      <c r="P165" s="208"/>
      <c r="Q165" s="208"/>
      <c r="R165" s="208"/>
      <c r="S165" s="208"/>
      <c r="T165" s="208"/>
      <c r="U165" s="208"/>
      <c r="V165" s="208"/>
      <c r="W165" s="208"/>
      <c r="X165" s="209"/>
      <c r="AT165" s="210" t="s">
        <v>155</v>
      </c>
      <c r="AU165" s="210" t="s">
        <v>90</v>
      </c>
      <c r="AV165" s="13" t="s">
        <v>90</v>
      </c>
      <c r="AW165" s="13" t="s">
        <v>5</v>
      </c>
      <c r="AX165" s="13" t="s">
        <v>79</v>
      </c>
      <c r="AY165" s="210" t="s">
        <v>147</v>
      </c>
    </row>
    <row r="166" spans="1:65" s="13" customFormat="1" ht="11.25">
      <c r="B166" s="199"/>
      <c r="C166" s="200"/>
      <c r="D166" s="201" t="s">
        <v>155</v>
      </c>
      <c r="E166" s="202" t="s">
        <v>1</v>
      </c>
      <c r="F166" s="203" t="s">
        <v>193</v>
      </c>
      <c r="G166" s="200"/>
      <c r="H166" s="204">
        <v>0.33500000000000002</v>
      </c>
      <c r="I166" s="205"/>
      <c r="J166" s="205"/>
      <c r="K166" s="200"/>
      <c r="L166" s="200"/>
      <c r="M166" s="206"/>
      <c r="N166" s="207"/>
      <c r="O166" s="208"/>
      <c r="P166" s="208"/>
      <c r="Q166" s="208"/>
      <c r="R166" s="208"/>
      <c r="S166" s="208"/>
      <c r="T166" s="208"/>
      <c r="U166" s="208"/>
      <c r="V166" s="208"/>
      <c r="W166" s="208"/>
      <c r="X166" s="209"/>
      <c r="AT166" s="210" t="s">
        <v>155</v>
      </c>
      <c r="AU166" s="210" t="s">
        <v>90</v>
      </c>
      <c r="AV166" s="13" t="s">
        <v>90</v>
      </c>
      <c r="AW166" s="13" t="s">
        <v>5</v>
      </c>
      <c r="AX166" s="13" t="s">
        <v>79</v>
      </c>
      <c r="AY166" s="210" t="s">
        <v>147</v>
      </c>
    </row>
    <row r="167" spans="1:65" s="13" customFormat="1" ht="11.25">
      <c r="B167" s="199"/>
      <c r="C167" s="200"/>
      <c r="D167" s="201" t="s">
        <v>155</v>
      </c>
      <c r="E167" s="202" t="s">
        <v>1</v>
      </c>
      <c r="F167" s="203" t="s">
        <v>191</v>
      </c>
      <c r="G167" s="200"/>
      <c r="H167" s="204">
        <v>0.32400000000000001</v>
      </c>
      <c r="I167" s="205"/>
      <c r="J167" s="205"/>
      <c r="K167" s="200"/>
      <c r="L167" s="200"/>
      <c r="M167" s="206"/>
      <c r="N167" s="207"/>
      <c r="O167" s="208"/>
      <c r="P167" s="208"/>
      <c r="Q167" s="208"/>
      <c r="R167" s="208"/>
      <c r="S167" s="208"/>
      <c r="T167" s="208"/>
      <c r="U167" s="208"/>
      <c r="V167" s="208"/>
      <c r="W167" s="208"/>
      <c r="X167" s="209"/>
      <c r="AT167" s="210" t="s">
        <v>155</v>
      </c>
      <c r="AU167" s="210" t="s">
        <v>90</v>
      </c>
      <c r="AV167" s="13" t="s">
        <v>90</v>
      </c>
      <c r="AW167" s="13" t="s">
        <v>5</v>
      </c>
      <c r="AX167" s="13" t="s">
        <v>79</v>
      </c>
      <c r="AY167" s="210" t="s">
        <v>147</v>
      </c>
    </row>
    <row r="168" spans="1:65" s="13" customFormat="1" ht="11.25">
      <c r="B168" s="199"/>
      <c r="C168" s="200"/>
      <c r="D168" s="201" t="s">
        <v>155</v>
      </c>
      <c r="E168" s="202" t="s">
        <v>1</v>
      </c>
      <c r="F168" s="203" t="s">
        <v>193</v>
      </c>
      <c r="G168" s="200"/>
      <c r="H168" s="204">
        <v>0.33500000000000002</v>
      </c>
      <c r="I168" s="205"/>
      <c r="J168" s="205"/>
      <c r="K168" s="200"/>
      <c r="L168" s="200"/>
      <c r="M168" s="206"/>
      <c r="N168" s="207"/>
      <c r="O168" s="208"/>
      <c r="P168" s="208"/>
      <c r="Q168" s="208"/>
      <c r="R168" s="208"/>
      <c r="S168" s="208"/>
      <c r="T168" s="208"/>
      <c r="U168" s="208"/>
      <c r="V168" s="208"/>
      <c r="W168" s="208"/>
      <c r="X168" s="209"/>
      <c r="AT168" s="210" t="s">
        <v>155</v>
      </c>
      <c r="AU168" s="210" t="s">
        <v>90</v>
      </c>
      <c r="AV168" s="13" t="s">
        <v>90</v>
      </c>
      <c r="AW168" s="13" t="s">
        <v>5</v>
      </c>
      <c r="AX168" s="13" t="s">
        <v>79</v>
      </c>
      <c r="AY168" s="210" t="s">
        <v>147</v>
      </c>
    </row>
    <row r="169" spans="1:65" s="13" customFormat="1" ht="11.25">
      <c r="B169" s="199"/>
      <c r="C169" s="200"/>
      <c r="D169" s="201" t="s">
        <v>155</v>
      </c>
      <c r="E169" s="202" t="s">
        <v>1</v>
      </c>
      <c r="F169" s="203" t="s">
        <v>191</v>
      </c>
      <c r="G169" s="200"/>
      <c r="H169" s="204">
        <v>0.32400000000000001</v>
      </c>
      <c r="I169" s="205"/>
      <c r="J169" s="205"/>
      <c r="K169" s="200"/>
      <c r="L169" s="200"/>
      <c r="M169" s="206"/>
      <c r="N169" s="207"/>
      <c r="O169" s="208"/>
      <c r="P169" s="208"/>
      <c r="Q169" s="208"/>
      <c r="R169" s="208"/>
      <c r="S169" s="208"/>
      <c r="T169" s="208"/>
      <c r="U169" s="208"/>
      <c r="V169" s="208"/>
      <c r="W169" s="208"/>
      <c r="X169" s="209"/>
      <c r="AT169" s="210" t="s">
        <v>155</v>
      </c>
      <c r="AU169" s="210" t="s">
        <v>90</v>
      </c>
      <c r="AV169" s="13" t="s">
        <v>90</v>
      </c>
      <c r="AW169" s="13" t="s">
        <v>5</v>
      </c>
      <c r="AX169" s="13" t="s">
        <v>79</v>
      </c>
      <c r="AY169" s="210" t="s">
        <v>147</v>
      </c>
    </row>
    <row r="170" spans="1:65" s="13" customFormat="1" ht="11.25">
      <c r="B170" s="199"/>
      <c r="C170" s="200"/>
      <c r="D170" s="201" t="s">
        <v>155</v>
      </c>
      <c r="E170" s="202" t="s">
        <v>1</v>
      </c>
      <c r="F170" s="203" t="s">
        <v>194</v>
      </c>
      <c r="G170" s="200"/>
      <c r="H170" s="204">
        <v>0.432</v>
      </c>
      <c r="I170" s="205"/>
      <c r="J170" s="205"/>
      <c r="K170" s="200"/>
      <c r="L170" s="200"/>
      <c r="M170" s="206"/>
      <c r="N170" s="207"/>
      <c r="O170" s="208"/>
      <c r="P170" s="208"/>
      <c r="Q170" s="208"/>
      <c r="R170" s="208"/>
      <c r="S170" s="208"/>
      <c r="T170" s="208"/>
      <c r="U170" s="208"/>
      <c r="V170" s="208"/>
      <c r="W170" s="208"/>
      <c r="X170" s="209"/>
      <c r="AT170" s="210" t="s">
        <v>155</v>
      </c>
      <c r="AU170" s="210" t="s">
        <v>90</v>
      </c>
      <c r="AV170" s="13" t="s">
        <v>90</v>
      </c>
      <c r="AW170" s="13" t="s">
        <v>5</v>
      </c>
      <c r="AX170" s="13" t="s">
        <v>79</v>
      </c>
      <c r="AY170" s="210" t="s">
        <v>147</v>
      </c>
    </row>
    <row r="171" spans="1:65" s="14" customFormat="1" ht="11.25">
      <c r="B171" s="211"/>
      <c r="C171" s="212"/>
      <c r="D171" s="201" t="s">
        <v>155</v>
      </c>
      <c r="E171" s="213" t="s">
        <v>1</v>
      </c>
      <c r="F171" s="214" t="s">
        <v>156</v>
      </c>
      <c r="G171" s="212"/>
      <c r="H171" s="215">
        <v>2.536</v>
      </c>
      <c r="I171" s="216"/>
      <c r="J171" s="216"/>
      <c r="K171" s="212"/>
      <c r="L171" s="212"/>
      <c r="M171" s="217"/>
      <c r="N171" s="218"/>
      <c r="O171" s="219"/>
      <c r="P171" s="219"/>
      <c r="Q171" s="219"/>
      <c r="R171" s="219"/>
      <c r="S171" s="219"/>
      <c r="T171" s="219"/>
      <c r="U171" s="219"/>
      <c r="V171" s="219"/>
      <c r="W171" s="219"/>
      <c r="X171" s="220"/>
      <c r="AT171" s="221" t="s">
        <v>155</v>
      </c>
      <c r="AU171" s="221" t="s">
        <v>90</v>
      </c>
      <c r="AV171" s="14" t="s">
        <v>153</v>
      </c>
      <c r="AW171" s="14" t="s">
        <v>5</v>
      </c>
      <c r="AX171" s="14" t="s">
        <v>84</v>
      </c>
      <c r="AY171" s="221" t="s">
        <v>147</v>
      </c>
    </row>
    <row r="172" spans="1:65" s="2" customFormat="1" ht="37.9" customHeight="1">
      <c r="A172" s="34"/>
      <c r="B172" s="35"/>
      <c r="C172" s="185" t="s">
        <v>195</v>
      </c>
      <c r="D172" s="185" t="s">
        <v>149</v>
      </c>
      <c r="E172" s="186" t="s">
        <v>196</v>
      </c>
      <c r="F172" s="187" t="s">
        <v>197</v>
      </c>
      <c r="G172" s="188" t="s">
        <v>177</v>
      </c>
      <c r="H172" s="189">
        <v>9.8580000000000005</v>
      </c>
      <c r="I172" s="190"/>
      <c r="J172" s="190"/>
      <c r="K172" s="191">
        <f>ROUND(P172*H172,2)</f>
        <v>0</v>
      </c>
      <c r="L172" s="187" t="s">
        <v>152</v>
      </c>
      <c r="M172" s="39"/>
      <c r="N172" s="192" t="s">
        <v>1</v>
      </c>
      <c r="O172" s="193" t="s">
        <v>42</v>
      </c>
      <c r="P172" s="194">
        <f>I172+J172</f>
        <v>0</v>
      </c>
      <c r="Q172" s="194">
        <f>ROUND(I172*H172,2)</f>
        <v>0</v>
      </c>
      <c r="R172" s="194">
        <f>ROUND(J172*H172,2)</f>
        <v>0</v>
      </c>
      <c r="S172" s="71"/>
      <c r="T172" s="195">
        <f>S172*H172</f>
        <v>0</v>
      </c>
      <c r="U172" s="195">
        <v>0</v>
      </c>
      <c r="V172" s="195">
        <f>U172*H172</f>
        <v>0</v>
      </c>
      <c r="W172" s="195">
        <v>0</v>
      </c>
      <c r="X172" s="196">
        <f>W172*H172</f>
        <v>0</v>
      </c>
      <c r="Y172" s="34"/>
      <c r="Z172" s="34"/>
      <c r="AA172" s="34"/>
      <c r="AB172" s="34"/>
      <c r="AC172" s="34"/>
      <c r="AD172" s="34"/>
      <c r="AE172" s="34"/>
      <c r="AR172" s="197" t="s">
        <v>153</v>
      </c>
      <c r="AT172" s="197" t="s">
        <v>149</v>
      </c>
      <c r="AU172" s="197" t="s">
        <v>90</v>
      </c>
      <c r="AY172" s="17" t="s">
        <v>147</v>
      </c>
      <c r="BE172" s="198">
        <f>IF(O172="základní",K172,0)</f>
        <v>0</v>
      </c>
      <c r="BF172" s="198">
        <f>IF(O172="snížená",K172,0)</f>
        <v>0</v>
      </c>
      <c r="BG172" s="198">
        <f>IF(O172="zákl. přenesená",K172,0)</f>
        <v>0</v>
      </c>
      <c r="BH172" s="198">
        <f>IF(O172="sníž. přenesená",K172,0)</f>
        <v>0</v>
      </c>
      <c r="BI172" s="198">
        <f>IF(O172="nulová",K172,0)</f>
        <v>0</v>
      </c>
      <c r="BJ172" s="17" t="s">
        <v>84</v>
      </c>
      <c r="BK172" s="198">
        <f>ROUND(P172*H172,2)</f>
        <v>0</v>
      </c>
      <c r="BL172" s="17" t="s">
        <v>153</v>
      </c>
      <c r="BM172" s="197" t="s">
        <v>198</v>
      </c>
    </row>
    <row r="173" spans="1:65" s="13" customFormat="1" ht="11.25">
      <c r="B173" s="199"/>
      <c r="C173" s="200"/>
      <c r="D173" s="201" t="s">
        <v>155</v>
      </c>
      <c r="E173" s="202" t="s">
        <v>1</v>
      </c>
      <c r="F173" s="203" t="s">
        <v>199</v>
      </c>
      <c r="G173" s="200"/>
      <c r="H173" s="204">
        <v>9.8580000000000005</v>
      </c>
      <c r="I173" s="205"/>
      <c r="J173" s="205"/>
      <c r="K173" s="200"/>
      <c r="L173" s="200"/>
      <c r="M173" s="206"/>
      <c r="N173" s="207"/>
      <c r="O173" s="208"/>
      <c r="P173" s="208"/>
      <c r="Q173" s="208"/>
      <c r="R173" s="208"/>
      <c r="S173" s="208"/>
      <c r="T173" s="208"/>
      <c r="U173" s="208"/>
      <c r="V173" s="208"/>
      <c r="W173" s="208"/>
      <c r="X173" s="209"/>
      <c r="AT173" s="210" t="s">
        <v>155</v>
      </c>
      <c r="AU173" s="210" t="s">
        <v>90</v>
      </c>
      <c r="AV173" s="13" t="s">
        <v>90</v>
      </c>
      <c r="AW173" s="13" t="s">
        <v>5</v>
      </c>
      <c r="AX173" s="13" t="s">
        <v>79</v>
      </c>
      <c r="AY173" s="210" t="s">
        <v>147</v>
      </c>
    </row>
    <row r="174" spans="1:65" s="14" customFormat="1" ht="11.25">
      <c r="B174" s="211"/>
      <c r="C174" s="212"/>
      <c r="D174" s="201" t="s">
        <v>155</v>
      </c>
      <c r="E174" s="213" t="s">
        <v>1</v>
      </c>
      <c r="F174" s="214" t="s">
        <v>156</v>
      </c>
      <c r="G174" s="212"/>
      <c r="H174" s="215">
        <v>9.8580000000000005</v>
      </c>
      <c r="I174" s="216"/>
      <c r="J174" s="216"/>
      <c r="K174" s="212"/>
      <c r="L174" s="212"/>
      <c r="M174" s="217"/>
      <c r="N174" s="218"/>
      <c r="O174" s="219"/>
      <c r="P174" s="219"/>
      <c r="Q174" s="219"/>
      <c r="R174" s="219"/>
      <c r="S174" s="219"/>
      <c r="T174" s="219"/>
      <c r="U174" s="219"/>
      <c r="V174" s="219"/>
      <c r="W174" s="219"/>
      <c r="X174" s="220"/>
      <c r="AT174" s="221" t="s">
        <v>155</v>
      </c>
      <c r="AU174" s="221" t="s">
        <v>90</v>
      </c>
      <c r="AV174" s="14" t="s">
        <v>153</v>
      </c>
      <c r="AW174" s="14" t="s">
        <v>5</v>
      </c>
      <c r="AX174" s="14" t="s">
        <v>84</v>
      </c>
      <c r="AY174" s="221" t="s">
        <v>147</v>
      </c>
    </row>
    <row r="175" spans="1:65" s="2" customFormat="1" ht="37.9" customHeight="1">
      <c r="A175" s="34"/>
      <c r="B175" s="35"/>
      <c r="C175" s="185" t="s">
        <v>200</v>
      </c>
      <c r="D175" s="185" t="s">
        <v>149</v>
      </c>
      <c r="E175" s="186" t="s">
        <v>201</v>
      </c>
      <c r="F175" s="187" t="s">
        <v>202</v>
      </c>
      <c r="G175" s="188" t="s">
        <v>177</v>
      </c>
      <c r="H175" s="189">
        <v>9.8580000000000005</v>
      </c>
      <c r="I175" s="190"/>
      <c r="J175" s="190"/>
      <c r="K175" s="191">
        <f>ROUND(P175*H175,2)</f>
        <v>0</v>
      </c>
      <c r="L175" s="187" t="s">
        <v>152</v>
      </c>
      <c r="M175" s="39"/>
      <c r="N175" s="192" t="s">
        <v>1</v>
      </c>
      <c r="O175" s="193" t="s">
        <v>42</v>
      </c>
      <c r="P175" s="194">
        <f>I175+J175</f>
        <v>0</v>
      </c>
      <c r="Q175" s="194">
        <f>ROUND(I175*H175,2)</f>
        <v>0</v>
      </c>
      <c r="R175" s="194">
        <f>ROUND(J175*H175,2)</f>
        <v>0</v>
      </c>
      <c r="S175" s="71"/>
      <c r="T175" s="195">
        <f>S175*H175</f>
        <v>0</v>
      </c>
      <c r="U175" s="195">
        <v>0</v>
      </c>
      <c r="V175" s="195">
        <f>U175*H175</f>
        <v>0</v>
      </c>
      <c r="W175" s="195">
        <v>0</v>
      </c>
      <c r="X175" s="196">
        <f>W175*H175</f>
        <v>0</v>
      </c>
      <c r="Y175" s="34"/>
      <c r="Z175" s="34"/>
      <c r="AA175" s="34"/>
      <c r="AB175" s="34"/>
      <c r="AC175" s="34"/>
      <c r="AD175" s="34"/>
      <c r="AE175" s="34"/>
      <c r="AR175" s="197" t="s">
        <v>153</v>
      </c>
      <c r="AT175" s="197" t="s">
        <v>149</v>
      </c>
      <c r="AU175" s="197" t="s">
        <v>90</v>
      </c>
      <c r="AY175" s="17" t="s">
        <v>147</v>
      </c>
      <c r="BE175" s="198">
        <f>IF(O175="základní",K175,0)</f>
        <v>0</v>
      </c>
      <c r="BF175" s="198">
        <f>IF(O175="snížená",K175,0)</f>
        <v>0</v>
      </c>
      <c r="BG175" s="198">
        <f>IF(O175="zákl. přenesená",K175,0)</f>
        <v>0</v>
      </c>
      <c r="BH175" s="198">
        <f>IF(O175="sníž. přenesená",K175,0)</f>
        <v>0</v>
      </c>
      <c r="BI175" s="198">
        <f>IF(O175="nulová",K175,0)</f>
        <v>0</v>
      </c>
      <c r="BJ175" s="17" t="s">
        <v>84</v>
      </c>
      <c r="BK175" s="198">
        <f>ROUND(P175*H175,2)</f>
        <v>0</v>
      </c>
      <c r="BL175" s="17" t="s">
        <v>153</v>
      </c>
      <c r="BM175" s="197" t="s">
        <v>203</v>
      </c>
    </row>
    <row r="176" spans="1:65" s="13" customFormat="1" ht="11.25">
      <c r="B176" s="199"/>
      <c r="C176" s="200"/>
      <c r="D176" s="201" t="s">
        <v>155</v>
      </c>
      <c r="E176" s="202" t="s">
        <v>1</v>
      </c>
      <c r="F176" s="203" t="s">
        <v>199</v>
      </c>
      <c r="G176" s="200"/>
      <c r="H176" s="204">
        <v>9.8580000000000005</v>
      </c>
      <c r="I176" s="205"/>
      <c r="J176" s="205"/>
      <c r="K176" s="200"/>
      <c r="L176" s="200"/>
      <c r="M176" s="206"/>
      <c r="N176" s="207"/>
      <c r="O176" s="208"/>
      <c r="P176" s="208"/>
      <c r="Q176" s="208"/>
      <c r="R176" s="208"/>
      <c r="S176" s="208"/>
      <c r="T176" s="208"/>
      <c r="U176" s="208"/>
      <c r="V176" s="208"/>
      <c r="W176" s="208"/>
      <c r="X176" s="209"/>
      <c r="AT176" s="210" t="s">
        <v>155</v>
      </c>
      <c r="AU176" s="210" t="s">
        <v>90</v>
      </c>
      <c r="AV176" s="13" t="s">
        <v>90</v>
      </c>
      <c r="AW176" s="13" t="s">
        <v>5</v>
      </c>
      <c r="AX176" s="13" t="s">
        <v>79</v>
      </c>
      <c r="AY176" s="210" t="s">
        <v>147</v>
      </c>
    </row>
    <row r="177" spans="1:65" s="14" customFormat="1" ht="11.25">
      <c r="B177" s="211"/>
      <c r="C177" s="212"/>
      <c r="D177" s="201" t="s">
        <v>155</v>
      </c>
      <c r="E177" s="213" t="s">
        <v>1</v>
      </c>
      <c r="F177" s="214" t="s">
        <v>156</v>
      </c>
      <c r="G177" s="212"/>
      <c r="H177" s="215">
        <v>9.8580000000000005</v>
      </c>
      <c r="I177" s="216"/>
      <c r="J177" s="216"/>
      <c r="K177" s="212"/>
      <c r="L177" s="212"/>
      <c r="M177" s="217"/>
      <c r="N177" s="218"/>
      <c r="O177" s="219"/>
      <c r="P177" s="219"/>
      <c r="Q177" s="219"/>
      <c r="R177" s="219"/>
      <c r="S177" s="219"/>
      <c r="T177" s="219"/>
      <c r="U177" s="219"/>
      <c r="V177" s="219"/>
      <c r="W177" s="219"/>
      <c r="X177" s="220"/>
      <c r="AT177" s="221" t="s">
        <v>155</v>
      </c>
      <c r="AU177" s="221" t="s">
        <v>90</v>
      </c>
      <c r="AV177" s="14" t="s">
        <v>153</v>
      </c>
      <c r="AW177" s="14" t="s">
        <v>5</v>
      </c>
      <c r="AX177" s="14" t="s">
        <v>84</v>
      </c>
      <c r="AY177" s="221" t="s">
        <v>147</v>
      </c>
    </row>
    <row r="178" spans="1:65" s="2" customFormat="1" ht="37.9" customHeight="1">
      <c r="A178" s="34"/>
      <c r="B178" s="35"/>
      <c r="C178" s="237" t="s">
        <v>204</v>
      </c>
      <c r="D178" s="237" t="s">
        <v>205</v>
      </c>
      <c r="E178" s="238" t="s">
        <v>206</v>
      </c>
      <c r="F178" s="239" t="s">
        <v>207</v>
      </c>
      <c r="G178" s="240" t="s">
        <v>208</v>
      </c>
      <c r="H178" s="241">
        <v>15.773</v>
      </c>
      <c r="I178" s="242"/>
      <c r="J178" s="243"/>
      <c r="K178" s="244">
        <f>ROUND(P178*H178,2)</f>
        <v>0</v>
      </c>
      <c r="L178" s="239" t="s">
        <v>152</v>
      </c>
      <c r="M178" s="245"/>
      <c r="N178" s="246" t="s">
        <v>1</v>
      </c>
      <c r="O178" s="193" t="s">
        <v>42</v>
      </c>
      <c r="P178" s="194">
        <f>I178+J178</f>
        <v>0</v>
      </c>
      <c r="Q178" s="194">
        <f>ROUND(I178*H178,2)</f>
        <v>0</v>
      </c>
      <c r="R178" s="194">
        <f>ROUND(J178*H178,2)</f>
        <v>0</v>
      </c>
      <c r="S178" s="71"/>
      <c r="T178" s="195">
        <f>S178*H178</f>
        <v>0</v>
      </c>
      <c r="U178" s="195">
        <v>0</v>
      </c>
      <c r="V178" s="195">
        <f>U178*H178</f>
        <v>0</v>
      </c>
      <c r="W178" s="195">
        <v>0</v>
      </c>
      <c r="X178" s="196">
        <f>W178*H178</f>
        <v>0</v>
      </c>
      <c r="Y178" s="34"/>
      <c r="Z178" s="34"/>
      <c r="AA178" s="34"/>
      <c r="AB178" s="34"/>
      <c r="AC178" s="34"/>
      <c r="AD178" s="34"/>
      <c r="AE178" s="34"/>
      <c r="AR178" s="197" t="s">
        <v>195</v>
      </c>
      <c r="AT178" s="197" t="s">
        <v>205</v>
      </c>
      <c r="AU178" s="197" t="s">
        <v>90</v>
      </c>
      <c r="AY178" s="17" t="s">
        <v>147</v>
      </c>
      <c r="BE178" s="198">
        <f>IF(O178="základní",K178,0)</f>
        <v>0</v>
      </c>
      <c r="BF178" s="198">
        <f>IF(O178="snížená",K178,0)</f>
        <v>0</v>
      </c>
      <c r="BG178" s="198">
        <f>IF(O178="zákl. přenesená",K178,0)</f>
        <v>0</v>
      </c>
      <c r="BH178" s="198">
        <f>IF(O178="sníž. přenesená",K178,0)</f>
        <v>0</v>
      </c>
      <c r="BI178" s="198">
        <f>IF(O178="nulová",K178,0)</f>
        <v>0</v>
      </c>
      <c r="BJ178" s="17" t="s">
        <v>84</v>
      </c>
      <c r="BK178" s="198">
        <f>ROUND(P178*H178,2)</f>
        <v>0</v>
      </c>
      <c r="BL178" s="17" t="s">
        <v>153</v>
      </c>
      <c r="BM178" s="197" t="s">
        <v>209</v>
      </c>
    </row>
    <row r="179" spans="1:65" s="13" customFormat="1" ht="11.25">
      <c r="B179" s="199"/>
      <c r="C179" s="200"/>
      <c r="D179" s="201" t="s">
        <v>155</v>
      </c>
      <c r="E179" s="202" t="s">
        <v>1</v>
      </c>
      <c r="F179" s="203" t="s">
        <v>210</v>
      </c>
      <c r="G179" s="200"/>
      <c r="H179" s="204">
        <v>15.773</v>
      </c>
      <c r="I179" s="205"/>
      <c r="J179" s="205"/>
      <c r="K179" s="200"/>
      <c r="L179" s="200"/>
      <c r="M179" s="206"/>
      <c r="N179" s="207"/>
      <c r="O179" s="208"/>
      <c r="P179" s="208"/>
      <c r="Q179" s="208"/>
      <c r="R179" s="208"/>
      <c r="S179" s="208"/>
      <c r="T179" s="208"/>
      <c r="U179" s="208"/>
      <c r="V179" s="208"/>
      <c r="W179" s="208"/>
      <c r="X179" s="209"/>
      <c r="AT179" s="210" t="s">
        <v>155</v>
      </c>
      <c r="AU179" s="210" t="s">
        <v>90</v>
      </c>
      <c r="AV179" s="13" t="s">
        <v>90</v>
      </c>
      <c r="AW179" s="13" t="s">
        <v>5</v>
      </c>
      <c r="AX179" s="13" t="s">
        <v>79</v>
      </c>
      <c r="AY179" s="210" t="s">
        <v>147</v>
      </c>
    </row>
    <row r="180" spans="1:65" s="14" customFormat="1" ht="11.25">
      <c r="B180" s="211"/>
      <c r="C180" s="212"/>
      <c r="D180" s="201" t="s">
        <v>155</v>
      </c>
      <c r="E180" s="213" t="s">
        <v>1</v>
      </c>
      <c r="F180" s="214" t="s">
        <v>156</v>
      </c>
      <c r="G180" s="212"/>
      <c r="H180" s="215">
        <v>15.773</v>
      </c>
      <c r="I180" s="216"/>
      <c r="J180" s="216"/>
      <c r="K180" s="212"/>
      <c r="L180" s="212"/>
      <c r="M180" s="217"/>
      <c r="N180" s="218"/>
      <c r="O180" s="219"/>
      <c r="P180" s="219"/>
      <c r="Q180" s="219"/>
      <c r="R180" s="219"/>
      <c r="S180" s="219"/>
      <c r="T180" s="219"/>
      <c r="U180" s="219"/>
      <c r="V180" s="219"/>
      <c r="W180" s="219"/>
      <c r="X180" s="220"/>
      <c r="AT180" s="221" t="s">
        <v>155</v>
      </c>
      <c r="AU180" s="221" t="s">
        <v>90</v>
      </c>
      <c r="AV180" s="14" t="s">
        <v>153</v>
      </c>
      <c r="AW180" s="14" t="s">
        <v>5</v>
      </c>
      <c r="AX180" s="14" t="s">
        <v>84</v>
      </c>
      <c r="AY180" s="221" t="s">
        <v>147</v>
      </c>
    </row>
    <row r="181" spans="1:65" s="2" customFormat="1" ht="24.2" customHeight="1">
      <c r="A181" s="34"/>
      <c r="B181" s="35"/>
      <c r="C181" s="185" t="s">
        <v>211</v>
      </c>
      <c r="D181" s="185" t="s">
        <v>149</v>
      </c>
      <c r="E181" s="186" t="s">
        <v>212</v>
      </c>
      <c r="F181" s="187" t="s">
        <v>213</v>
      </c>
      <c r="G181" s="188" t="s">
        <v>88</v>
      </c>
      <c r="H181" s="189">
        <v>13.215</v>
      </c>
      <c r="I181" s="190"/>
      <c r="J181" s="190"/>
      <c r="K181" s="191">
        <f>ROUND(P181*H181,2)</f>
        <v>0</v>
      </c>
      <c r="L181" s="187" t="s">
        <v>152</v>
      </c>
      <c r="M181" s="39"/>
      <c r="N181" s="192" t="s">
        <v>1</v>
      </c>
      <c r="O181" s="193" t="s">
        <v>42</v>
      </c>
      <c r="P181" s="194">
        <f>I181+J181</f>
        <v>0</v>
      </c>
      <c r="Q181" s="194">
        <f>ROUND(I181*H181,2)</f>
        <v>0</v>
      </c>
      <c r="R181" s="194">
        <f>ROUND(J181*H181,2)</f>
        <v>0</v>
      </c>
      <c r="S181" s="71"/>
      <c r="T181" s="195">
        <f>S181*H181</f>
        <v>0</v>
      </c>
      <c r="U181" s="195">
        <v>0</v>
      </c>
      <c r="V181" s="195">
        <f>U181*H181</f>
        <v>0</v>
      </c>
      <c r="W181" s="195">
        <v>0</v>
      </c>
      <c r="X181" s="196">
        <f>W181*H181</f>
        <v>0</v>
      </c>
      <c r="Y181" s="34"/>
      <c r="Z181" s="34"/>
      <c r="AA181" s="34"/>
      <c r="AB181" s="34"/>
      <c r="AC181" s="34"/>
      <c r="AD181" s="34"/>
      <c r="AE181" s="34"/>
      <c r="AR181" s="197" t="s">
        <v>153</v>
      </c>
      <c r="AT181" s="197" t="s">
        <v>149</v>
      </c>
      <c r="AU181" s="197" t="s">
        <v>90</v>
      </c>
      <c r="AY181" s="17" t="s">
        <v>147</v>
      </c>
      <c r="BE181" s="198">
        <f>IF(O181="základní",K181,0)</f>
        <v>0</v>
      </c>
      <c r="BF181" s="198">
        <f>IF(O181="snížená",K181,0)</f>
        <v>0</v>
      </c>
      <c r="BG181" s="198">
        <f>IF(O181="zákl. přenesená",K181,0)</f>
        <v>0</v>
      </c>
      <c r="BH181" s="198">
        <f>IF(O181="sníž. přenesená",K181,0)</f>
        <v>0</v>
      </c>
      <c r="BI181" s="198">
        <f>IF(O181="nulová",K181,0)</f>
        <v>0</v>
      </c>
      <c r="BJ181" s="17" t="s">
        <v>84</v>
      </c>
      <c r="BK181" s="198">
        <f>ROUND(P181*H181,2)</f>
        <v>0</v>
      </c>
      <c r="BL181" s="17" t="s">
        <v>153</v>
      </c>
      <c r="BM181" s="197" t="s">
        <v>214</v>
      </c>
    </row>
    <row r="182" spans="1:65" s="13" customFormat="1" ht="11.25">
      <c r="B182" s="199"/>
      <c r="C182" s="200"/>
      <c r="D182" s="201" t="s">
        <v>155</v>
      </c>
      <c r="E182" s="202" t="s">
        <v>1</v>
      </c>
      <c r="F182" s="203" t="s">
        <v>95</v>
      </c>
      <c r="G182" s="200"/>
      <c r="H182" s="204">
        <v>13.215</v>
      </c>
      <c r="I182" s="205"/>
      <c r="J182" s="205"/>
      <c r="K182" s="200"/>
      <c r="L182" s="200"/>
      <c r="M182" s="206"/>
      <c r="N182" s="207"/>
      <c r="O182" s="208"/>
      <c r="P182" s="208"/>
      <c r="Q182" s="208"/>
      <c r="R182" s="208"/>
      <c r="S182" s="208"/>
      <c r="T182" s="208"/>
      <c r="U182" s="208"/>
      <c r="V182" s="208"/>
      <c r="W182" s="208"/>
      <c r="X182" s="209"/>
      <c r="AT182" s="210" t="s">
        <v>155</v>
      </c>
      <c r="AU182" s="210" t="s">
        <v>90</v>
      </c>
      <c r="AV182" s="13" t="s">
        <v>90</v>
      </c>
      <c r="AW182" s="13" t="s">
        <v>5</v>
      </c>
      <c r="AX182" s="13" t="s">
        <v>79</v>
      </c>
      <c r="AY182" s="210" t="s">
        <v>147</v>
      </c>
    </row>
    <row r="183" spans="1:65" s="14" customFormat="1" ht="11.25">
      <c r="B183" s="211"/>
      <c r="C183" s="212"/>
      <c r="D183" s="201" t="s">
        <v>155</v>
      </c>
      <c r="E183" s="213" t="s">
        <v>1</v>
      </c>
      <c r="F183" s="214" t="s">
        <v>156</v>
      </c>
      <c r="G183" s="212"/>
      <c r="H183" s="215">
        <v>13.215</v>
      </c>
      <c r="I183" s="216"/>
      <c r="J183" s="216"/>
      <c r="K183" s="212"/>
      <c r="L183" s="212"/>
      <c r="M183" s="217"/>
      <c r="N183" s="218"/>
      <c r="O183" s="219"/>
      <c r="P183" s="219"/>
      <c r="Q183" s="219"/>
      <c r="R183" s="219"/>
      <c r="S183" s="219"/>
      <c r="T183" s="219"/>
      <c r="U183" s="219"/>
      <c r="V183" s="219"/>
      <c r="W183" s="219"/>
      <c r="X183" s="220"/>
      <c r="AT183" s="221" t="s">
        <v>155</v>
      </c>
      <c r="AU183" s="221" t="s">
        <v>90</v>
      </c>
      <c r="AV183" s="14" t="s">
        <v>153</v>
      </c>
      <c r="AW183" s="14" t="s">
        <v>5</v>
      </c>
      <c r="AX183" s="14" t="s">
        <v>84</v>
      </c>
      <c r="AY183" s="221" t="s">
        <v>147</v>
      </c>
    </row>
    <row r="184" spans="1:65" s="2" customFormat="1" ht="11.25">
      <c r="A184" s="34"/>
      <c r="B184" s="35"/>
      <c r="C184" s="36"/>
      <c r="D184" s="201" t="s">
        <v>166</v>
      </c>
      <c r="E184" s="36"/>
      <c r="F184" s="222" t="s">
        <v>215</v>
      </c>
      <c r="G184" s="36"/>
      <c r="H184" s="36"/>
      <c r="I184" s="36"/>
      <c r="J184" s="36"/>
      <c r="K184" s="36"/>
      <c r="L184" s="36"/>
      <c r="M184" s="39"/>
      <c r="N184" s="223"/>
      <c r="O184" s="224"/>
      <c r="P184" s="71"/>
      <c r="Q184" s="71"/>
      <c r="R184" s="71"/>
      <c r="S184" s="71"/>
      <c r="T184" s="71"/>
      <c r="U184" s="71"/>
      <c r="V184" s="71"/>
      <c r="W184" s="71"/>
      <c r="X184" s="72"/>
      <c r="Y184" s="34"/>
      <c r="Z184" s="34"/>
      <c r="AA184" s="34"/>
      <c r="AB184" s="34"/>
      <c r="AC184" s="34"/>
      <c r="AD184" s="34"/>
      <c r="AE184" s="34"/>
      <c r="AU184" s="17" t="s">
        <v>90</v>
      </c>
    </row>
    <row r="185" spans="1:65" s="2" customFormat="1" ht="11.25">
      <c r="A185" s="34"/>
      <c r="B185" s="35"/>
      <c r="C185" s="36"/>
      <c r="D185" s="201" t="s">
        <v>166</v>
      </c>
      <c r="E185" s="36"/>
      <c r="F185" s="225" t="s">
        <v>97</v>
      </c>
      <c r="G185" s="36"/>
      <c r="H185" s="226">
        <v>13.215</v>
      </c>
      <c r="I185" s="36"/>
      <c r="J185" s="36"/>
      <c r="K185" s="36"/>
      <c r="L185" s="36"/>
      <c r="M185" s="39"/>
      <c r="N185" s="223"/>
      <c r="O185" s="224"/>
      <c r="P185" s="71"/>
      <c r="Q185" s="71"/>
      <c r="R185" s="71"/>
      <c r="S185" s="71"/>
      <c r="T185" s="71"/>
      <c r="U185" s="71"/>
      <c r="V185" s="71"/>
      <c r="W185" s="71"/>
      <c r="X185" s="72"/>
      <c r="Y185" s="34"/>
      <c r="Z185" s="34"/>
      <c r="AA185" s="34"/>
      <c r="AB185" s="34"/>
      <c r="AC185" s="34"/>
      <c r="AD185" s="34"/>
      <c r="AE185" s="34"/>
      <c r="AU185" s="17" t="s">
        <v>90</v>
      </c>
    </row>
    <row r="186" spans="1:65" s="2" customFormat="1" ht="11.25">
      <c r="A186" s="34"/>
      <c r="B186" s="35"/>
      <c r="C186" s="36"/>
      <c r="D186" s="201" t="s">
        <v>166</v>
      </c>
      <c r="E186" s="36"/>
      <c r="F186" s="225" t="s">
        <v>156</v>
      </c>
      <c r="G186" s="36"/>
      <c r="H186" s="226">
        <v>13.215</v>
      </c>
      <c r="I186" s="36"/>
      <c r="J186" s="36"/>
      <c r="K186" s="36"/>
      <c r="L186" s="36"/>
      <c r="M186" s="39"/>
      <c r="N186" s="223"/>
      <c r="O186" s="224"/>
      <c r="P186" s="71"/>
      <c r="Q186" s="71"/>
      <c r="R186" s="71"/>
      <c r="S186" s="71"/>
      <c r="T186" s="71"/>
      <c r="U186" s="71"/>
      <c r="V186" s="71"/>
      <c r="W186" s="71"/>
      <c r="X186" s="72"/>
      <c r="Y186" s="34"/>
      <c r="Z186" s="34"/>
      <c r="AA186" s="34"/>
      <c r="AB186" s="34"/>
      <c r="AC186" s="34"/>
      <c r="AD186" s="34"/>
      <c r="AE186" s="34"/>
      <c r="AU186" s="17" t="s">
        <v>90</v>
      </c>
    </row>
    <row r="187" spans="1:65" s="2" customFormat="1" ht="33" customHeight="1">
      <c r="A187" s="34"/>
      <c r="B187" s="35"/>
      <c r="C187" s="185" t="s">
        <v>9</v>
      </c>
      <c r="D187" s="185" t="s">
        <v>149</v>
      </c>
      <c r="E187" s="186" t="s">
        <v>216</v>
      </c>
      <c r="F187" s="187" t="s">
        <v>217</v>
      </c>
      <c r="G187" s="188" t="s">
        <v>177</v>
      </c>
      <c r="H187" s="189">
        <v>1.8520000000000001</v>
      </c>
      <c r="I187" s="190"/>
      <c r="J187" s="190"/>
      <c r="K187" s="191">
        <f>ROUND(P187*H187,2)</f>
        <v>0</v>
      </c>
      <c r="L187" s="187" t="s">
        <v>1</v>
      </c>
      <c r="M187" s="39"/>
      <c r="N187" s="192" t="s">
        <v>1</v>
      </c>
      <c r="O187" s="193" t="s">
        <v>42</v>
      </c>
      <c r="P187" s="194">
        <f>I187+J187</f>
        <v>0</v>
      </c>
      <c r="Q187" s="194">
        <f>ROUND(I187*H187,2)</f>
        <v>0</v>
      </c>
      <c r="R187" s="194">
        <f>ROUND(J187*H187,2)</f>
        <v>0</v>
      </c>
      <c r="S187" s="71"/>
      <c r="T187" s="195">
        <f>S187*H187</f>
        <v>0</v>
      </c>
      <c r="U187" s="195">
        <v>0</v>
      </c>
      <c r="V187" s="195">
        <f>U187*H187</f>
        <v>0</v>
      </c>
      <c r="W187" s="195">
        <v>0</v>
      </c>
      <c r="X187" s="196">
        <f>W187*H187</f>
        <v>0</v>
      </c>
      <c r="Y187" s="34"/>
      <c r="Z187" s="34"/>
      <c r="AA187" s="34"/>
      <c r="AB187" s="34"/>
      <c r="AC187" s="34"/>
      <c r="AD187" s="34"/>
      <c r="AE187" s="34"/>
      <c r="AR187" s="197" t="s">
        <v>153</v>
      </c>
      <c r="AT187" s="197" t="s">
        <v>149</v>
      </c>
      <c r="AU187" s="197" t="s">
        <v>90</v>
      </c>
      <c r="AY187" s="17" t="s">
        <v>147</v>
      </c>
      <c r="BE187" s="198">
        <f>IF(O187="základní",K187,0)</f>
        <v>0</v>
      </c>
      <c r="BF187" s="198">
        <f>IF(O187="snížená",K187,0)</f>
        <v>0</v>
      </c>
      <c r="BG187" s="198">
        <f>IF(O187="zákl. přenesená",K187,0)</f>
        <v>0</v>
      </c>
      <c r="BH187" s="198">
        <f>IF(O187="sníž. přenesená",K187,0)</f>
        <v>0</v>
      </c>
      <c r="BI187" s="198">
        <f>IF(O187="nulová",K187,0)</f>
        <v>0</v>
      </c>
      <c r="BJ187" s="17" t="s">
        <v>84</v>
      </c>
      <c r="BK187" s="198">
        <f>ROUND(P187*H187,2)</f>
        <v>0</v>
      </c>
      <c r="BL187" s="17" t="s">
        <v>153</v>
      </c>
      <c r="BM187" s="197" t="s">
        <v>218</v>
      </c>
    </row>
    <row r="188" spans="1:65" s="15" customFormat="1" ht="11.25">
      <c r="B188" s="227"/>
      <c r="C188" s="228"/>
      <c r="D188" s="201" t="s">
        <v>155</v>
      </c>
      <c r="E188" s="229" t="s">
        <v>1</v>
      </c>
      <c r="F188" s="230" t="s">
        <v>219</v>
      </c>
      <c r="G188" s="228"/>
      <c r="H188" s="229" t="s">
        <v>1</v>
      </c>
      <c r="I188" s="231"/>
      <c r="J188" s="231"/>
      <c r="K188" s="228"/>
      <c r="L188" s="228"/>
      <c r="M188" s="232"/>
      <c r="N188" s="233"/>
      <c r="O188" s="234"/>
      <c r="P188" s="234"/>
      <c r="Q188" s="234"/>
      <c r="R188" s="234"/>
      <c r="S188" s="234"/>
      <c r="T188" s="234"/>
      <c r="U188" s="234"/>
      <c r="V188" s="234"/>
      <c r="W188" s="234"/>
      <c r="X188" s="235"/>
      <c r="AT188" s="236" t="s">
        <v>155</v>
      </c>
      <c r="AU188" s="236" t="s">
        <v>90</v>
      </c>
      <c r="AV188" s="15" t="s">
        <v>84</v>
      </c>
      <c r="AW188" s="15" t="s">
        <v>5</v>
      </c>
      <c r="AX188" s="15" t="s">
        <v>79</v>
      </c>
      <c r="AY188" s="236" t="s">
        <v>147</v>
      </c>
    </row>
    <row r="189" spans="1:65" s="13" customFormat="1" ht="11.25">
      <c r="B189" s="199"/>
      <c r="C189" s="200"/>
      <c r="D189" s="201" t="s">
        <v>155</v>
      </c>
      <c r="E189" s="202" t="s">
        <v>1</v>
      </c>
      <c r="F189" s="203" t="s">
        <v>220</v>
      </c>
      <c r="G189" s="200"/>
      <c r="H189" s="204">
        <v>1.8520000000000001</v>
      </c>
      <c r="I189" s="205"/>
      <c r="J189" s="205"/>
      <c r="K189" s="200"/>
      <c r="L189" s="200"/>
      <c r="M189" s="206"/>
      <c r="N189" s="207"/>
      <c r="O189" s="208"/>
      <c r="P189" s="208"/>
      <c r="Q189" s="208"/>
      <c r="R189" s="208"/>
      <c r="S189" s="208"/>
      <c r="T189" s="208"/>
      <c r="U189" s="208"/>
      <c r="V189" s="208"/>
      <c r="W189" s="208"/>
      <c r="X189" s="209"/>
      <c r="AT189" s="210" t="s">
        <v>155</v>
      </c>
      <c r="AU189" s="210" t="s">
        <v>90</v>
      </c>
      <c r="AV189" s="13" t="s">
        <v>90</v>
      </c>
      <c r="AW189" s="13" t="s">
        <v>5</v>
      </c>
      <c r="AX189" s="13" t="s">
        <v>79</v>
      </c>
      <c r="AY189" s="210" t="s">
        <v>147</v>
      </c>
    </row>
    <row r="190" spans="1:65" s="14" customFormat="1" ht="11.25">
      <c r="B190" s="211"/>
      <c r="C190" s="212"/>
      <c r="D190" s="201" t="s">
        <v>155</v>
      </c>
      <c r="E190" s="213" t="s">
        <v>1</v>
      </c>
      <c r="F190" s="214" t="s">
        <v>156</v>
      </c>
      <c r="G190" s="212"/>
      <c r="H190" s="215">
        <v>1.8520000000000001</v>
      </c>
      <c r="I190" s="216"/>
      <c r="J190" s="216"/>
      <c r="K190" s="212"/>
      <c r="L190" s="212"/>
      <c r="M190" s="217"/>
      <c r="N190" s="218"/>
      <c r="O190" s="219"/>
      <c r="P190" s="219"/>
      <c r="Q190" s="219"/>
      <c r="R190" s="219"/>
      <c r="S190" s="219"/>
      <c r="T190" s="219"/>
      <c r="U190" s="219"/>
      <c r="V190" s="219"/>
      <c r="W190" s="219"/>
      <c r="X190" s="220"/>
      <c r="AT190" s="221" t="s">
        <v>155</v>
      </c>
      <c r="AU190" s="221" t="s">
        <v>90</v>
      </c>
      <c r="AV190" s="14" t="s">
        <v>153</v>
      </c>
      <c r="AW190" s="14" t="s">
        <v>5</v>
      </c>
      <c r="AX190" s="14" t="s">
        <v>84</v>
      </c>
      <c r="AY190" s="221" t="s">
        <v>147</v>
      </c>
    </row>
    <row r="191" spans="1:65" s="2" customFormat="1" ht="24.2" customHeight="1">
      <c r="A191" s="34"/>
      <c r="B191" s="35"/>
      <c r="C191" s="185" t="s">
        <v>221</v>
      </c>
      <c r="D191" s="185" t="s">
        <v>149</v>
      </c>
      <c r="E191" s="186" t="s">
        <v>222</v>
      </c>
      <c r="F191" s="187" t="s">
        <v>223</v>
      </c>
      <c r="G191" s="188" t="s">
        <v>88</v>
      </c>
      <c r="H191" s="189">
        <v>8.39</v>
      </c>
      <c r="I191" s="190"/>
      <c r="J191" s="190"/>
      <c r="K191" s="191">
        <f>ROUND(P191*H191,2)</f>
        <v>0</v>
      </c>
      <c r="L191" s="187" t="s">
        <v>152</v>
      </c>
      <c r="M191" s="39"/>
      <c r="N191" s="192" t="s">
        <v>1</v>
      </c>
      <c r="O191" s="193" t="s">
        <v>42</v>
      </c>
      <c r="P191" s="194">
        <f>I191+J191</f>
        <v>0</v>
      </c>
      <c r="Q191" s="194">
        <f>ROUND(I191*H191,2)</f>
        <v>0</v>
      </c>
      <c r="R191" s="194">
        <f>ROUND(J191*H191,2)</f>
        <v>0</v>
      </c>
      <c r="S191" s="71"/>
      <c r="T191" s="195">
        <f>S191*H191</f>
        <v>0</v>
      </c>
      <c r="U191" s="195">
        <v>0</v>
      </c>
      <c r="V191" s="195">
        <f>U191*H191</f>
        <v>0</v>
      </c>
      <c r="W191" s="195">
        <v>0</v>
      </c>
      <c r="X191" s="196">
        <f>W191*H191</f>
        <v>0</v>
      </c>
      <c r="Y191" s="34"/>
      <c r="Z191" s="34"/>
      <c r="AA191" s="34"/>
      <c r="AB191" s="34"/>
      <c r="AC191" s="34"/>
      <c r="AD191" s="34"/>
      <c r="AE191" s="34"/>
      <c r="AR191" s="197" t="s">
        <v>153</v>
      </c>
      <c r="AT191" s="197" t="s">
        <v>149</v>
      </c>
      <c r="AU191" s="197" t="s">
        <v>90</v>
      </c>
      <c r="AY191" s="17" t="s">
        <v>147</v>
      </c>
      <c r="BE191" s="198">
        <f>IF(O191="základní",K191,0)</f>
        <v>0</v>
      </c>
      <c r="BF191" s="198">
        <f>IF(O191="snížená",K191,0)</f>
        <v>0</v>
      </c>
      <c r="BG191" s="198">
        <f>IF(O191="zákl. přenesená",K191,0)</f>
        <v>0</v>
      </c>
      <c r="BH191" s="198">
        <f>IF(O191="sníž. přenesená",K191,0)</f>
        <v>0</v>
      </c>
      <c r="BI191" s="198">
        <f>IF(O191="nulová",K191,0)</f>
        <v>0</v>
      </c>
      <c r="BJ191" s="17" t="s">
        <v>84</v>
      </c>
      <c r="BK191" s="198">
        <f>ROUND(P191*H191,2)</f>
        <v>0</v>
      </c>
      <c r="BL191" s="17" t="s">
        <v>153</v>
      </c>
      <c r="BM191" s="197" t="s">
        <v>224</v>
      </c>
    </row>
    <row r="192" spans="1:65" s="15" customFormat="1" ht="11.25">
      <c r="B192" s="227"/>
      <c r="C192" s="228"/>
      <c r="D192" s="201" t="s">
        <v>155</v>
      </c>
      <c r="E192" s="229" t="s">
        <v>1</v>
      </c>
      <c r="F192" s="230" t="s">
        <v>225</v>
      </c>
      <c r="G192" s="228"/>
      <c r="H192" s="229" t="s">
        <v>1</v>
      </c>
      <c r="I192" s="231"/>
      <c r="J192" s="231"/>
      <c r="K192" s="228"/>
      <c r="L192" s="228"/>
      <c r="M192" s="232"/>
      <c r="N192" s="233"/>
      <c r="O192" s="234"/>
      <c r="P192" s="234"/>
      <c r="Q192" s="234"/>
      <c r="R192" s="234"/>
      <c r="S192" s="234"/>
      <c r="T192" s="234"/>
      <c r="U192" s="234"/>
      <c r="V192" s="234"/>
      <c r="W192" s="234"/>
      <c r="X192" s="235"/>
      <c r="AT192" s="236" t="s">
        <v>155</v>
      </c>
      <c r="AU192" s="236" t="s">
        <v>90</v>
      </c>
      <c r="AV192" s="15" t="s">
        <v>84</v>
      </c>
      <c r="AW192" s="15" t="s">
        <v>5</v>
      </c>
      <c r="AX192" s="15" t="s">
        <v>79</v>
      </c>
      <c r="AY192" s="236" t="s">
        <v>147</v>
      </c>
    </row>
    <row r="193" spans="1:65" s="13" customFormat="1" ht="11.25">
      <c r="B193" s="199"/>
      <c r="C193" s="200"/>
      <c r="D193" s="201" t="s">
        <v>155</v>
      </c>
      <c r="E193" s="202" t="s">
        <v>1</v>
      </c>
      <c r="F193" s="203" t="s">
        <v>173</v>
      </c>
      <c r="G193" s="200"/>
      <c r="H193" s="204">
        <v>8.39</v>
      </c>
      <c r="I193" s="205"/>
      <c r="J193" s="205"/>
      <c r="K193" s="200"/>
      <c r="L193" s="200"/>
      <c r="M193" s="206"/>
      <c r="N193" s="207"/>
      <c r="O193" s="208"/>
      <c r="P193" s="208"/>
      <c r="Q193" s="208"/>
      <c r="R193" s="208"/>
      <c r="S193" s="208"/>
      <c r="T193" s="208"/>
      <c r="U193" s="208"/>
      <c r="V193" s="208"/>
      <c r="W193" s="208"/>
      <c r="X193" s="209"/>
      <c r="AT193" s="210" t="s">
        <v>155</v>
      </c>
      <c r="AU193" s="210" t="s">
        <v>90</v>
      </c>
      <c r="AV193" s="13" t="s">
        <v>90</v>
      </c>
      <c r="AW193" s="13" t="s">
        <v>5</v>
      </c>
      <c r="AX193" s="13" t="s">
        <v>79</v>
      </c>
      <c r="AY193" s="210" t="s">
        <v>147</v>
      </c>
    </row>
    <row r="194" spans="1:65" s="14" customFormat="1" ht="11.25">
      <c r="B194" s="211"/>
      <c r="C194" s="212"/>
      <c r="D194" s="201" t="s">
        <v>155</v>
      </c>
      <c r="E194" s="213" t="s">
        <v>1</v>
      </c>
      <c r="F194" s="214" t="s">
        <v>156</v>
      </c>
      <c r="G194" s="212"/>
      <c r="H194" s="215">
        <v>8.39</v>
      </c>
      <c r="I194" s="216"/>
      <c r="J194" s="216"/>
      <c r="K194" s="212"/>
      <c r="L194" s="212"/>
      <c r="M194" s="217"/>
      <c r="N194" s="218"/>
      <c r="O194" s="219"/>
      <c r="P194" s="219"/>
      <c r="Q194" s="219"/>
      <c r="R194" s="219"/>
      <c r="S194" s="219"/>
      <c r="T194" s="219"/>
      <c r="U194" s="219"/>
      <c r="V194" s="219"/>
      <c r="W194" s="219"/>
      <c r="X194" s="220"/>
      <c r="AT194" s="221" t="s">
        <v>155</v>
      </c>
      <c r="AU194" s="221" t="s">
        <v>90</v>
      </c>
      <c r="AV194" s="14" t="s">
        <v>153</v>
      </c>
      <c r="AW194" s="14" t="s">
        <v>5</v>
      </c>
      <c r="AX194" s="14" t="s">
        <v>84</v>
      </c>
      <c r="AY194" s="221" t="s">
        <v>147</v>
      </c>
    </row>
    <row r="195" spans="1:65" s="2" customFormat="1" ht="21.75" customHeight="1">
      <c r="A195" s="34"/>
      <c r="B195" s="35"/>
      <c r="C195" s="185" t="s">
        <v>226</v>
      </c>
      <c r="D195" s="185" t="s">
        <v>149</v>
      </c>
      <c r="E195" s="186" t="s">
        <v>227</v>
      </c>
      <c r="F195" s="187" t="s">
        <v>228</v>
      </c>
      <c r="G195" s="188" t="s">
        <v>88</v>
      </c>
      <c r="H195" s="189">
        <v>8.39</v>
      </c>
      <c r="I195" s="190"/>
      <c r="J195" s="190"/>
      <c r="K195" s="191">
        <f>ROUND(P195*H195,2)</f>
        <v>0</v>
      </c>
      <c r="L195" s="187" t="s">
        <v>1</v>
      </c>
      <c r="M195" s="39"/>
      <c r="N195" s="192" t="s">
        <v>1</v>
      </c>
      <c r="O195" s="193" t="s">
        <v>42</v>
      </c>
      <c r="P195" s="194">
        <f>I195+J195</f>
        <v>0</v>
      </c>
      <c r="Q195" s="194">
        <f>ROUND(I195*H195,2)</f>
        <v>0</v>
      </c>
      <c r="R195" s="194">
        <f>ROUND(J195*H195,2)</f>
        <v>0</v>
      </c>
      <c r="S195" s="71"/>
      <c r="T195" s="195">
        <f>S195*H195</f>
        <v>0</v>
      </c>
      <c r="U195" s="195">
        <v>0</v>
      </c>
      <c r="V195" s="195">
        <f>U195*H195</f>
        <v>0</v>
      </c>
      <c r="W195" s="195">
        <v>0</v>
      </c>
      <c r="X195" s="196">
        <f>W195*H195</f>
        <v>0</v>
      </c>
      <c r="Y195" s="34"/>
      <c r="Z195" s="34"/>
      <c r="AA195" s="34"/>
      <c r="AB195" s="34"/>
      <c r="AC195" s="34"/>
      <c r="AD195" s="34"/>
      <c r="AE195" s="34"/>
      <c r="AR195" s="197" t="s">
        <v>153</v>
      </c>
      <c r="AT195" s="197" t="s">
        <v>149</v>
      </c>
      <c r="AU195" s="197" t="s">
        <v>90</v>
      </c>
      <c r="AY195" s="17" t="s">
        <v>147</v>
      </c>
      <c r="BE195" s="198">
        <f>IF(O195="základní",K195,0)</f>
        <v>0</v>
      </c>
      <c r="BF195" s="198">
        <f>IF(O195="snížená",K195,0)</f>
        <v>0</v>
      </c>
      <c r="BG195" s="198">
        <f>IF(O195="zákl. přenesená",K195,0)</f>
        <v>0</v>
      </c>
      <c r="BH195" s="198">
        <f>IF(O195="sníž. přenesená",K195,0)</f>
        <v>0</v>
      </c>
      <c r="BI195" s="198">
        <f>IF(O195="nulová",K195,0)</f>
        <v>0</v>
      </c>
      <c r="BJ195" s="17" t="s">
        <v>84</v>
      </c>
      <c r="BK195" s="198">
        <f>ROUND(P195*H195,2)</f>
        <v>0</v>
      </c>
      <c r="BL195" s="17" t="s">
        <v>153</v>
      </c>
      <c r="BM195" s="197" t="s">
        <v>229</v>
      </c>
    </row>
    <row r="196" spans="1:65" s="15" customFormat="1" ht="22.5">
      <c r="B196" s="227"/>
      <c r="C196" s="228"/>
      <c r="D196" s="201" t="s">
        <v>155</v>
      </c>
      <c r="E196" s="229" t="s">
        <v>1</v>
      </c>
      <c r="F196" s="230" t="s">
        <v>230</v>
      </c>
      <c r="G196" s="228"/>
      <c r="H196" s="229" t="s">
        <v>1</v>
      </c>
      <c r="I196" s="231"/>
      <c r="J196" s="231"/>
      <c r="K196" s="228"/>
      <c r="L196" s="228"/>
      <c r="M196" s="232"/>
      <c r="N196" s="233"/>
      <c r="O196" s="234"/>
      <c r="P196" s="234"/>
      <c r="Q196" s="234"/>
      <c r="R196" s="234"/>
      <c r="S196" s="234"/>
      <c r="T196" s="234"/>
      <c r="U196" s="234"/>
      <c r="V196" s="234"/>
      <c r="W196" s="234"/>
      <c r="X196" s="235"/>
      <c r="AT196" s="236" t="s">
        <v>155</v>
      </c>
      <c r="AU196" s="236" t="s">
        <v>90</v>
      </c>
      <c r="AV196" s="15" t="s">
        <v>84</v>
      </c>
      <c r="AW196" s="15" t="s">
        <v>5</v>
      </c>
      <c r="AX196" s="15" t="s">
        <v>79</v>
      </c>
      <c r="AY196" s="236" t="s">
        <v>147</v>
      </c>
    </row>
    <row r="197" spans="1:65" s="15" customFormat="1" ht="22.5">
      <c r="B197" s="227"/>
      <c r="C197" s="228"/>
      <c r="D197" s="201" t="s">
        <v>155</v>
      </c>
      <c r="E197" s="229" t="s">
        <v>1</v>
      </c>
      <c r="F197" s="230" t="s">
        <v>231</v>
      </c>
      <c r="G197" s="228"/>
      <c r="H197" s="229" t="s">
        <v>1</v>
      </c>
      <c r="I197" s="231"/>
      <c r="J197" s="231"/>
      <c r="K197" s="228"/>
      <c r="L197" s="228"/>
      <c r="M197" s="232"/>
      <c r="N197" s="233"/>
      <c r="O197" s="234"/>
      <c r="P197" s="234"/>
      <c r="Q197" s="234"/>
      <c r="R197" s="234"/>
      <c r="S197" s="234"/>
      <c r="T197" s="234"/>
      <c r="U197" s="234"/>
      <c r="V197" s="234"/>
      <c r="W197" s="234"/>
      <c r="X197" s="235"/>
      <c r="AT197" s="236" t="s">
        <v>155</v>
      </c>
      <c r="AU197" s="236" t="s">
        <v>90</v>
      </c>
      <c r="AV197" s="15" t="s">
        <v>84</v>
      </c>
      <c r="AW197" s="15" t="s">
        <v>5</v>
      </c>
      <c r="AX197" s="15" t="s">
        <v>79</v>
      </c>
      <c r="AY197" s="236" t="s">
        <v>147</v>
      </c>
    </row>
    <row r="198" spans="1:65" s="13" customFormat="1" ht="11.25">
      <c r="B198" s="199"/>
      <c r="C198" s="200"/>
      <c r="D198" s="201" t="s">
        <v>155</v>
      </c>
      <c r="E198" s="202" t="s">
        <v>1</v>
      </c>
      <c r="F198" s="203" t="s">
        <v>173</v>
      </c>
      <c r="G198" s="200"/>
      <c r="H198" s="204">
        <v>8.39</v>
      </c>
      <c r="I198" s="205"/>
      <c r="J198" s="205"/>
      <c r="K198" s="200"/>
      <c r="L198" s="200"/>
      <c r="M198" s="206"/>
      <c r="N198" s="207"/>
      <c r="O198" s="208"/>
      <c r="P198" s="208"/>
      <c r="Q198" s="208"/>
      <c r="R198" s="208"/>
      <c r="S198" s="208"/>
      <c r="T198" s="208"/>
      <c r="U198" s="208"/>
      <c r="V198" s="208"/>
      <c r="W198" s="208"/>
      <c r="X198" s="209"/>
      <c r="AT198" s="210" t="s">
        <v>155</v>
      </c>
      <c r="AU198" s="210" t="s">
        <v>90</v>
      </c>
      <c r="AV198" s="13" t="s">
        <v>90</v>
      </c>
      <c r="AW198" s="13" t="s">
        <v>5</v>
      </c>
      <c r="AX198" s="13" t="s">
        <v>79</v>
      </c>
      <c r="AY198" s="210" t="s">
        <v>147</v>
      </c>
    </row>
    <row r="199" spans="1:65" s="14" customFormat="1" ht="11.25">
      <c r="B199" s="211"/>
      <c r="C199" s="212"/>
      <c r="D199" s="201" t="s">
        <v>155</v>
      </c>
      <c r="E199" s="213" t="s">
        <v>1</v>
      </c>
      <c r="F199" s="214" t="s">
        <v>156</v>
      </c>
      <c r="G199" s="212"/>
      <c r="H199" s="215">
        <v>8.39</v>
      </c>
      <c r="I199" s="216"/>
      <c r="J199" s="216"/>
      <c r="K199" s="212"/>
      <c r="L199" s="212"/>
      <c r="M199" s="217"/>
      <c r="N199" s="218"/>
      <c r="O199" s="219"/>
      <c r="P199" s="219"/>
      <c r="Q199" s="219"/>
      <c r="R199" s="219"/>
      <c r="S199" s="219"/>
      <c r="T199" s="219"/>
      <c r="U199" s="219"/>
      <c r="V199" s="219"/>
      <c r="W199" s="219"/>
      <c r="X199" s="220"/>
      <c r="AT199" s="221" t="s">
        <v>155</v>
      </c>
      <c r="AU199" s="221" t="s">
        <v>90</v>
      </c>
      <c r="AV199" s="14" t="s">
        <v>153</v>
      </c>
      <c r="AW199" s="14" t="s">
        <v>5</v>
      </c>
      <c r="AX199" s="14" t="s">
        <v>84</v>
      </c>
      <c r="AY199" s="221" t="s">
        <v>147</v>
      </c>
    </row>
    <row r="200" spans="1:65" s="12" customFormat="1" ht="22.9" customHeight="1">
      <c r="B200" s="168"/>
      <c r="C200" s="169"/>
      <c r="D200" s="170" t="s">
        <v>78</v>
      </c>
      <c r="E200" s="183" t="s">
        <v>90</v>
      </c>
      <c r="F200" s="183" t="s">
        <v>232</v>
      </c>
      <c r="G200" s="169"/>
      <c r="H200" s="169"/>
      <c r="I200" s="172"/>
      <c r="J200" s="172"/>
      <c r="K200" s="184">
        <f>BK200</f>
        <v>0</v>
      </c>
      <c r="L200" s="169"/>
      <c r="M200" s="174"/>
      <c r="N200" s="175"/>
      <c r="O200" s="176"/>
      <c r="P200" s="176"/>
      <c r="Q200" s="177">
        <f>SUM(Q201:Q211)</f>
        <v>0</v>
      </c>
      <c r="R200" s="177">
        <f>SUM(R201:R211)</f>
        <v>0</v>
      </c>
      <c r="S200" s="176"/>
      <c r="T200" s="178">
        <f>SUM(T201:T211)</f>
        <v>0</v>
      </c>
      <c r="U200" s="176"/>
      <c r="V200" s="178">
        <f>SUM(V201:V211)</f>
        <v>6.8475873599999995</v>
      </c>
      <c r="W200" s="176"/>
      <c r="X200" s="179">
        <f>SUM(X201:X211)</f>
        <v>0</v>
      </c>
      <c r="AR200" s="180" t="s">
        <v>84</v>
      </c>
      <c r="AT200" s="181" t="s">
        <v>78</v>
      </c>
      <c r="AU200" s="181" t="s">
        <v>84</v>
      </c>
      <c r="AY200" s="180" t="s">
        <v>147</v>
      </c>
      <c r="BK200" s="182">
        <f>SUM(BK201:BK211)</f>
        <v>0</v>
      </c>
    </row>
    <row r="201" spans="1:65" s="2" customFormat="1" ht="24.2" customHeight="1">
      <c r="A201" s="34"/>
      <c r="B201" s="35"/>
      <c r="C201" s="185" t="s">
        <v>233</v>
      </c>
      <c r="D201" s="185" t="s">
        <v>149</v>
      </c>
      <c r="E201" s="186" t="s">
        <v>234</v>
      </c>
      <c r="F201" s="187" t="s">
        <v>235</v>
      </c>
      <c r="G201" s="188" t="s">
        <v>177</v>
      </c>
      <c r="H201" s="189">
        <v>2.7360000000000002</v>
      </c>
      <c r="I201" s="190"/>
      <c r="J201" s="190"/>
      <c r="K201" s="191">
        <f>ROUND(P201*H201,2)</f>
        <v>0</v>
      </c>
      <c r="L201" s="187" t="s">
        <v>152</v>
      </c>
      <c r="M201" s="39"/>
      <c r="N201" s="192" t="s">
        <v>1</v>
      </c>
      <c r="O201" s="193" t="s">
        <v>42</v>
      </c>
      <c r="P201" s="194">
        <f>I201+J201</f>
        <v>0</v>
      </c>
      <c r="Q201" s="194">
        <f>ROUND(I201*H201,2)</f>
        <v>0</v>
      </c>
      <c r="R201" s="194">
        <f>ROUND(J201*H201,2)</f>
        <v>0</v>
      </c>
      <c r="S201" s="71"/>
      <c r="T201" s="195">
        <f>S201*H201</f>
        <v>0</v>
      </c>
      <c r="U201" s="195">
        <v>2.5018699999999998</v>
      </c>
      <c r="V201" s="195">
        <f>U201*H201</f>
        <v>6.8451163199999998</v>
      </c>
      <c r="W201" s="195">
        <v>0</v>
      </c>
      <c r="X201" s="196">
        <f>W201*H201</f>
        <v>0</v>
      </c>
      <c r="Y201" s="34"/>
      <c r="Z201" s="34"/>
      <c r="AA201" s="34"/>
      <c r="AB201" s="34"/>
      <c r="AC201" s="34"/>
      <c r="AD201" s="34"/>
      <c r="AE201" s="34"/>
      <c r="AR201" s="197" t="s">
        <v>153</v>
      </c>
      <c r="AT201" s="197" t="s">
        <v>149</v>
      </c>
      <c r="AU201" s="197" t="s">
        <v>90</v>
      </c>
      <c r="AY201" s="17" t="s">
        <v>147</v>
      </c>
      <c r="BE201" s="198">
        <f>IF(O201="základní",K201,0)</f>
        <v>0</v>
      </c>
      <c r="BF201" s="198">
        <f>IF(O201="snížená",K201,0)</f>
        <v>0</v>
      </c>
      <c r="BG201" s="198">
        <f>IF(O201="zákl. přenesená",K201,0)</f>
        <v>0</v>
      </c>
      <c r="BH201" s="198">
        <f>IF(O201="sníž. přenesená",K201,0)</f>
        <v>0</v>
      </c>
      <c r="BI201" s="198">
        <f>IF(O201="nulová",K201,0)</f>
        <v>0</v>
      </c>
      <c r="BJ201" s="17" t="s">
        <v>84</v>
      </c>
      <c r="BK201" s="198">
        <f>ROUND(P201*H201,2)</f>
        <v>0</v>
      </c>
      <c r="BL201" s="17" t="s">
        <v>153</v>
      </c>
      <c r="BM201" s="197" t="s">
        <v>236</v>
      </c>
    </row>
    <row r="202" spans="1:65" s="13" customFormat="1" ht="11.25">
      <c r="B202" s="199"/>
      <c r="C202" s="200"/>
      <c r="D202" s="201" t="s">
        <v>155</v>
      </c>
      <c r="E202" s="202" t="s">
        <v>1</v>
      </c>
      <c r="F202" s="203" t="s">
        <v>237</v>
      </c>
      <c r="G202" s="200"/>
      <c r="H202" s="204">
        <v>2.16</v>
      </c>
      <c r="I202" s="205"/>
      <c r="J202" s="205"/>
      <c r="K202" s="200"/>
      <c r="L202" s="200"/>
      <c r="M202" s="206"/>
      <c r="N202" s="207"/>
      <c r="O202" s="208"/>
      <c r="P202" s="208"/>
      <c r="Q202" s="208"/>
      <c r="R202" s="208"/>
      <c r="S202" s="208"/>
      <c r="T202" s="208"/>
      <c r="U202" s="208"/>
      <c r="V202" s="208"/>
      <c r="W202" s="208"/>
      <c r="X202" s="209"/>
      <c r="AT202" s="210" t="s">
        <v>155</v>
      </c>
      <c r="AU202" s="210" t="s">
        <v>90</v>
      </c>
      <c r="AV202" s="13" t="s">
        <v>90</v>
      </c>
      <c r="AW202" s="13" t="s">
        <v>5</v>
      </c>
      <c r="AX202" s="13" t="s">
        <v>79</v>
      </c>
      <c r="AY202" s="210" t="s">
        <v>147</v>
      </c>
    </row>
    <row r="203" spans="1:65" s="13" customFormat="1" ht="11.25">
      <c r="B203" s="199"/>
      <c r="C203" s="200"/>
      <c r="D203" s="201" t="s">
        <v>155</v>
      </c>
      <c r="E203" s="202" t="s">
        <v>1</v>
      </c>
      <c r="F203" s="203" t="s">
        <v>238</v>
      </c>
      <c r="G203" s="200"/>
      <c r="H203" s="204">
        <v>0.57599999999999996</v>
      </c>
      <c r="I203" s="205"/>
      <c r="J203" s="205"/>
      <c r="K203" s="200"/>
      <c r="L203" s="200"/>
      <c r="M203" s="206"/>
      <c r="N203" s="207"/>
      <c r="O203" s="208"/>
      <c r="P203" s="208"/>
      <c r="Q203" s="208"/>
      <c r="R203" s="208"/>
      <c r="S203" s="208"/>
      <c r="T203" s="208"/>
      <c r="U203" s="208"/>
      <c r="V203" s="208"/>
      <c r="W203" s="208"/>
      <c r="X203" s="209"/>
      <c r="AT203" s="210" t="s">
        <v>155</v>
      </c>
      <c r="AU203" s="210" t="s">
        <v>90</v>
      </c>
      <c r="AV203" s="13" t="s">
        <v>90</v>
      </c>
      <c r="AW203" s="13" t="s">
        <v>5</v>
      </c>
      <c r="AX203" s="13" t="s">
        <v>79</v>
      </c>
      <c r="AY203" s="210" t="s">
        <v>147</v>
      </c>
    </row>
    <row r="204" spans="1:65" s="14" customFormat="1" ht="11.25">
      <c r="B204" s="211"/>
      <c r="C204" s="212"/>
      <c r="D204" s="201" t="s">
        <v>155</v>
      </c>
      <c r="E204" s="213" t="s">
        <v>1</v>
      </c>
      <c r="F204" s="214" t="s">
        <v>156</v>
      </c>
      <c r="G204" s="212"/>
      <c r="H204" s="215">
        <v>2.7360000000000002</v>
      </c>
      <c r="I204" s="216"/>
      <c r="J204" s="216"/>
      <c r="K204" s="212"/>
      <c r="L204" s="212"/>
      <c r="M204" s="217"/>
      <c r="N204" s="218"/>
      <c r="O204" s="219"/>
      <c r="P204" s="219"/>
      <c r="Q204" s="219"/>
      <c r="R204" s="219"/>
      <c r="S204" s="219"/>
      <c r="T204" s="219"/>
      <c r="U204" s="219"/>
      <c r="V204" s="219"/>
      <c r="W204" s="219"/>
      <c r="X204" s="220"/>
      <c r="AT204" s="221" t="s">
        <v>155</v>
      </c>
      <c r="AU204" s="221" t="s">
        <v>90</v>
      </c>
      <c r="AV204" s="14" t="s">
        <v>153</v>
      </c>
      <c r="AW204" s="14" t="s">
        <v>5</v>
      </c>
      <c r="AX204" s="14" t="s">
        <v>84</v>
      </c>
      <c r="AY204" s="221" t="s">
        <v>147</v>
      </c>
    </row>
    <row r="205" spans="1:65" s="2" customFormat="1" ht="24.2" customHeight="1">
      <c r="A205" s="34"/>
      <c r="B205" s="35"/>
      <c r="C205" s="185" t="s">
        <v>239</v>
      </c>
      <c r="D205" s="185" t="s">
        <v>149</v>
      </c>
      <c r="E205" s="186" t="s">
        <v>240</v>
      </c>
      <c r="F205" s="187" t="s">
        <v>241</v>
      </c>
      <c r="G205" s="188" t="s">
        <v>88</v>
      </c>
      <c r="H205" s="189">
        <v>0.93600000000000005</v>
      </c>
      <c r="I205" s="190"/>
      <c r="J205" s="190"/>
      <c r="K205" s="191">
        <f>ROUND(P205*H205,2)</f>
        <v>0</v>
      </c>
      <c r="L205" s="187" t="s">
        <v>152</v>
      </c>
      <c r="M205" s="39"/>
      <c r="N205" s="192" t="s">
        <v>1</v>
      </c>
      <c r="O205" s="193" t="s">
        <v>42</v>
      </c>
      <c r="P205" s="194">
        <f>I205+J205</f>
        <v>0</v>
      </c>
      <c r="Q205" s="194">
        <f>ROUND(I205*H205,2)</f>
        <v>0</v>
      </c>
      <c r="R205" s="194">
        <f>ROUND(J205*H205,2)</f>
        <v>0</v>
      </c>
      <c r="S205" s="71"/>
      <c r="T205" s="195">
        <f>S205*H205</f>
        <v>0</v>
      </c>
      <c r="U205" s="195">
        <v>2.64E-3</v>
      </c>
      <c r="V205" s="195">
        <f>U205*H205</f>
        <v>2.4710400000000003E-3</v>
      </c>
      <c r="W205" s="195">
        <v>0</v>
      </c>
      <c r="X205" s="196">
        <f>W205*H205</f>
        <v>0</v>
      </c>
      <c r="Y205" s="34"/>
      <c r="Z205" s="34"/>
      <c r="AA205" s="34"/>
      <c r="AB205" s="34"/>
      <c r="AC205" s="34"/>
      <c r="AD205" s="34"/>
      <c r="AE205" s="34"/>
      <c r="AR205" s="197" t="s">
        <v>153</v>
      </c>
      <c r="AT205" s="197" t="s">
        <v>149</v>
      </c>
      <c r="AU205" s="197" t="s">
        <v>90</v>
      </c>
      <c r="AY205" s="17" t="s">
        <v>147</v>
      </c>
      <c r="BE205" s="198">
        <f>IF(O205="základní",K205,0)</f>
        <v>0</v>
      </c>
      <c r="BF205" s="198">
        <f>IF(O205="snížená",K205,0)</f>
        <v>0</v>
      </c>
      <c r="BG205" s="198">
        <f>IF(O205="zákl. přenesená",K205,0)</f>
        <v>0</v>
      </c>
      <c r="BH205" s="198">
        <f>IF(O205="sníž. přenesená",K205,0)</f>
        <v>0</v>
      </c>
      <c r="BI205" s="198">
        <f>IF(O205="nulová",K205,0)</f>
        <v>0</v>
      </c>
      <c r="BJ205" s="17" t="s">
        <v>84</v>
      </c>
      <c r="BK205" s="198">
        <f>ROUND(P205*H205,2)</f>
        <v>0</v>
      </c>
      <c r="BL205" s="17" t="s">
        <v>153</v>
      </c>
      <c r="BM205" s="197" t="s">
        <v>242</v>
      </c>
    </row>
    <row r="206" spans="1:65" s="13" customFormat="1" ht="11.25">
      <c r="B206" s="199"/>
      <c r="C206" s="200"/>
      <c r="D206" s="201" t="s">
        <v>155</v>
      </c>
      <c r="E206" s="202" t="s">
        <v>1</v>
      </c>
      <c r="F206" s="203" t="s">
        <v>243</v>
      </c>
      <c r="G206" s="200"/>
      <c r="H206" s="204">
        <v>0.93600000000000005</v>
      </c>
      <c r="I206" s="205"/>
      <c r="J206" s="205"/>
      <c r="K206" s="200"/>
      <c r="L206" s="200"/>
      <c r="M206" s="206"/>
      <c r="N206" s="207"/>
      <c r="O206" s="208"/>
      <c r="P206" s="208"/>
      <c r="Q206" s="208"/>
      <c r="R206" s="208"/>
      <c r="S206" s="208"/>
      <c r="T206" s="208"/>
      <c r="U206" s="208"/>
      <c r="V206" s="208"/>
      <c r="W206" s="208"/>
      <c r="X206" s="209"/>
      <c r="AT206" s="210" t="s">
        <v>155</v>
      </c>
      <c r="AU206" s="210" t="s">
        <v>90</v>
      </c>
      <c r="AV206" s="13" t="s">
        <v>90</v>
      </c>
      <c r="AW206" s="13" t="s">
        <v>5</v>
      </c>
      <c r="AX206" s="13" t="s">
        <v>79</v>
      </c>
      <c r="AY206" s="210" t="s">
        <v>147</v>
      </c>
    </row>
    <row r="207" spans="1:65" s="14" customFormat="1" ht="11.25">
      <c r="B207" s="211"/>
      <c r="C207" s="212"/>
      <c r="D207" s="201" t="s">
        <v>155</v>
      </c>
      <c r="E207" s="213" t="s">
        <v>1</v>
      </c>
      <c r="F207" s="214" t="s">
        <v>156</v>
      </c>
      <c r="G207" s="212"/>
      <c r="H207" s="215">
        <v>0.93600000000000005</v>
      </c>
      <c r="I207" s="216"/>
      <c r="J207" s="216"/>
      <c r="K207" s="212"/>
      <c r="L207" s="212"/>
      <c r="M207" s="217"/>
      <c r="N207" s="218"/>
      <c r="O207" s="219"/>
      <c r="P207" s="219"/>
      <c r="Q207" s="219"/>
      <c r="R207" s="219"/>
      <c r="S207" s="219"/>
      <c r="T207" s="219"/>
      <c r="U207" s="219"/>
      <c r="V207" s="219"/>
      <c r="W207" s="219"/>
      <c r="X207" s="220"/>
      <c r="AT207" s="221" t="s">
        <v>155</v>
      </c>
      <c r="AU207" s="221" t="s">
        <v>90</v>
      </c>
      <c r="AV207" s="14" t="s">
        <v>153</v>
      </c>
      <c r="AW207" s="14" t="s">
        <v>5</v>
      </c>
      <c r="AX207" s="14" t="s">
        <v>84</v>
      </c>
      <c r="AY207" s="221" t="s">
        <v>147</v>
      </c>
    </row>
    <row r="208" spans="1:65" s="2" customFormat="1" ht="24.2" customHeight="1">
      <c r="A208" s="34"/>
      <c r="B208" s="35"/>
      <c r="C208" s="185" t="s">
        <v>244</v>
      </c>
      <c r="D208" s="185" t="s">
        <v>149</v>
      </c>
      <c r="E208" s="186" t="s">
        <v>245</v>
      </c>
      <c r="F208" s="187" t="s">
        <v>246</v>
      </c>
      <c r="G208" s="188" t="s">
        <v>88</v>
      </c>
      <c r="H208" s="189">
        <v>0.93600000000000005</v>
      </c>
      <c r="I208" s="190"/>
      <c r="J208" s="190"/>
      <c r="K208" s="191">
        <f>ROUND(P208*H208,2)</f>
        <v>0</v>
      </c>
      <c r="L208" s="187" t="s">
        <v>152</v>
      </c>
      <c r="M208" s="39"/>
      <c r="N208" s="192" t="s">
        <v>1</v>
      </c>
      <c r="O208" s="193" t="s">
        <v>42</v>
      </c>
      <c r="P208" s="194">
        <f>I208+J208</f>
        <v>0</v>
      </c>
      <c r="Q208" s="194">
        <f>ROUND(I208*H208,2)</f>
        <v>0</v>
      </c>
      <c r="R208" s="194">
        <f>ROUND(J208*H208,2)</f>
        <v>0</v>
      </c>
      <c r="S208" s="71"/>
      <c r="T208" s="195">
        <f>S208*H208</f>
        <v>0</v>
      </c>
      <c r="U208" s="195">
        <v>0</v>
      </c>
      <c r="V208" s="195">
        <f>U208*H208</f>
        <v>0</v>
      </c>
      <c r="W208" s="195">
        <v>0</v>
      </c>
      <c r="X208" s="196">
        <f>W208*H208</f>
        <v>0</v>
      </c>
      <c r="Y208" s="34"/>
      <c r="Z208" s="34"/>
      <c r="AA208" s="34"/>
      <c r="AB208" s="34"/>
      <c r="AC208" s="34"/>
      <c r="AD208" s="34"/>
      <c r="AE208" s="34"/>
      <c r="AR208" s="197" t="s">
        <v>153</v>
      </c>
      <c r="AT208" s="197" t="s">
        <v>149</v>
      </c>
      <c r="AU208" s="197" t="s">
        <v>90</v>
      </c>
      <c r="AY208" s="17" t="s">
        <v>147</v>
      </c>
      <c r="BE208" s="198">
        <f>IF(O208="základní",K208,0)</f>
        <v>0</v>
      </c>
      <c r="BF208" s="198">
        <f>IF(O208="snížená",K208,0)</f>
        <v>0</v>
      </c>
      <c r="BG208" s="198">
        <f>IF(O208="zákl. přenesená",K208,0)</f>
        <v>0</v>
      </c>
      <c r="BH208" s="198">
        <f>IF(O208="sníž. přenesená",K208,0)</f>
        <v>0</v>
      </c>
      <c r="BI208" s="198">
        <f>IF(O208="nulová",K208,0)</f>
        <v>0</v>
      </c>
      <c r="BJ208" s="17" t="s">
        <v>84</v>
      </c>
      <c r="BK208" s="198">
        <f>ROUND(P208*H208,2)</f>
        <v>0</v>
      </c>
      <c r="BL208" s="17" t="s">
        <v>153</v>
      </c>
      <c r="BM208" s="197" t="s">
        <v>247</v>
      </c>
    </row>
    <row r="209" spans="1:65" s="13" customFormat="1" ht="11.25">
      <c r="B209" s="199"/>
      <c r="C209" s="200"/>
      <c r="D209" s="201" t="s">
        <v>155</v>
      </c>
      <c r="E209" s="202" t="s">
        <v>1</v>
      </c>
      <c r="F209" s="203" t="s">
        <v>243</v>
      </c>
      <c r="G209" s="200"/>
      <c r="H209" s="204">
        <v>0.93600000000000005</v>
      </c>
      <c r="I209" s="205"/>
      <c r="J209" s="205"/>
      <c r="K209" s="200"/>
      <c r="L209" s="200"/>
      <c r="M209" s="206"/>
      <c r="N209" s="207"/>
      <c r="O209" s="208"/>
      <c r="P209" s="208"/>
      <c r="Q209" s="208"/>
      <c r="R209" s="208"/>
      <c r="S209" s="208"/>
      <c r="T209" s="208"/>
      <c r="U209" s="208"/>
      <c r="V209" s="208"/>
      <c r="W209" s="208"/>
      <c r="X209" s="209"/>
      <c r="AT209" s="210" t="s">
        <v>155</v>
      </c>
      <c r="AU209" s="210" t="s">
        <v>90</v>
      </c>
      <c r="AV209" s="13" t="s">
        <v>90</v>
      </c>
      <c r="AW209" s="13" t="s">
        <v>5</v>
      </c>
      <c r="AX209" s="13" t="s">
        <v>79</v>
      </c>
      <c r="AY209" s="210" t="s">
        <v>147</v>
      </c>
    </row>
    <row r="210" spans="1:65" s="14" customFormat="1" ht="11.25">
      <c r="B210" s="211"/>
      <c r="C210" s="212"/>
      <c r="D210" s="201" t="s">
        <v>155</v>
      </c>
      <c r="E210" s="213" t="s">
        <v>1</v>
      </c>
      <c r="F210" s="214" t="s">
        <v>156</v>
      </c>
      <c r="G210" s="212"/>
      <c r="H210" s="215">
        <v>0.93600000000000005</v>
      </c>
      <c r="I210" s="216"/>
      <c r="J210" s="216"/>
      <c r="K210" s="212"/>
      <c r="L210" s="212"/>
      <c r="M210" s="217"/>
      <c r="N210" s="218"/>
      <c r="O210" s="219"/>
      <c r="P210" s="219"/>
      <c r="Q210" s="219"/>
      <c r="R210" s="219"/>
      <c r="S210" s="219"/>
      <c r="T210" s="219"/>
      <c r="U210" s="219"/>
      <c r="V210" s="219"/>
      <c r="W210" s="219"/>
      <c r="X210" s="220"/>
      <c r="AT210" s="221" t="s">
        <v>155</v>
      </c>
      <c r="AU210" s="221" t="s">
        <v>90</v>
      </c>
      <c r="AV210" s="14" t="s">
        <v>153</v>
      </c>
      <c r="AW210" s="14" t="s">
        <v>5</v>
      </c>
      <c r="AX210" s="14" t="s">
        <v>84</v>
      </c>
      <c r="AY210" s="221" t="s">
        <v>147</v>
      </c>
    </row>
    <row r="211" spans="1:65" s="2" customFormat="1" ht="37.9" customHeight="1">
      <c r="A211" s="34"/>
      <c r="B211" s="35"/>
      <c r="C211" s="185" t="s">
        <v>248</v>
      </c>
      <c r="D211" s="185" t="s">
        <v>149</v>
      </c>
      <c r="E211" s="186" t="s">
        <v>249</v>
      </c>
      <c r="F211" s="187" t="s">
        <v>250</v>
      </c>
      <c r="G211" s="188" t="s">
        <v>251</v>
      </c>
      <c r="H211" s="189">
        <v>1</v>
      </c>
      <c r="I211" s="190"/>
      <c r="J211" s="190"/>
      <c r="K211" s="191">
        <f>ROUND(P211*H211,2)</f>
        <v>0</v>
      </c>
      <c r="L211" s="187" t="s">
        <v>1</v>
      </c>
      <c r="M211" s="39"/>
      <c r="N211" s="192" t="s">
        <v>1</v>
      </c>
      <c r="O211" s="193" t="s">
        <v>42</v>
      </c>
      <c r="P211" s="194">
        <f>I211+J211</f>
        <v>0</v>
      </c>
      <c r="Q211" s="194">
        <f>ROUND(I211*H211,2)</f>
        <v>0</v>
      </c>
      <c r="R211" s="194">
        <f>ROUND(J211*H211,2)</f>
        <v>0</v>
      </c>
      <c r="S211" s="71"/>
      <c r="T211" s="195">
        <f>S211*H211</f>
        <v>0</v>
      </c>
      <c r="U211" s="195">
        <v>0</v>
      </c>
      <c r="V211" s="195">
        <f>U211*H211</f>
        <v>0</v>
      </c>
      <c r="W211" s="195">
        <v>0</v>
      </c>
      <c r="X211" s="196">
        <f>W211*H211</f>
        <v>0</v>
      </c>
      <c r="Y211" s="34"/>
      <c r="Z211" s="34"/>
      <c r="AA211" s="34"/>
      <c r="AB211" s="34"/>
      <c r="AC211" s="34"/>
      <c r="AD211" s="34"/>
      <c r="AE211" s="34"/>
      <c r="AR211" s="197" t="s">
        <v>153</v>
      </c>
      <c r="AT211" s="197" t="s">
        <v>149</v>
      </c>
      <c r="AU211" s="197" t="s">
        <v>90</v>
      </c>
      <c r="AY211" s="17" t="s">
        <v>147</v>
      </c>
      <c r="BE211" s="198">
        <f>IF(O211="základní",K211,0)</f>
        <v>0</v>
      </c>
      <c r="BF211" s="198">
        <f>IF(O211="snížená",K211,0)</f>
        <v>0</v>
      </c>
      <c r="BG211" s="198">
        <f>IF(O211="zákl. přenesená",K211,0)</f>
        <v>0</v>
      </c>
      <c r="BH211" s="198">
        <f>IF(O211="sníž. přenesená",K211,0)</f>
        <v>0</v>
      </c>
      <c r="BI211" s="198">
        <f>IF(O211="nulová",K211,0)</f>
        <v>0</v>
      </c>
      <c r="BJ211" s="17" t="s">
        <v>84</v>
      </c>
      <c r="BK211" s="198">
        <f>ROUND(P211*H211,2)</f>
        <v>0</v>
      </c>
      <c r="BL211" s="17" t="s">
        <v>153</v>
      </c>
      <c r="BM211" s="197" t="s">
        <v>252</v>
      </c>
    </row>
    <row r="212" spans="1:65" s="12" customFormat="1" ht="22.9" customHeight="1">
      <c r="B212" s="168"/>
      <c r="C212" s="169"/>
      <c r="D212" s="170" t="s">
        <v>78</v>
      </c>
      <c r="E212" s="183" t="s">
        <v>162</v>
      </c>
      <c r="F212" s="183" t="s">
        <v>253</v>
      </c>
      <c r="G212" s="169"/>
      <c r="H212" s="169"/>
      <c r="I212" s="172"/>
      <c r="J212" s="172"/>
      <c r="K212" s="184">
        <f>BK212</f>
        <v>0</v>
      </c>
      <c r="L212" s="169"/>
      <c r="M212" s="174"/>
      <c r="N212" s="175"/>
      <c r="O212" s="176"/>
      <c r="P212" s="176"/>
      <c r="Q212" s="177">
        <f>SUM(Q213:Q223)</f>
        <v>0</v>
      </c>
      <c r="R212" s="177">
        <f>SUM(R213:R223)</f>
        <v>0</v>
      </c>
      <c r="S212" s="176"/>
      <c r="T212" s="178">
        <f>SUM(T213:T223)</f>
        <v>0</v>
      </c>
      <c r="U212" s="176"/>
      <c r="V212" s="178">
        <f>SUM(V213:V223)</f>
        <v>3.1986680999999999</v>
      </c>
      <c r="W212" s="176"/>
      <c r="X212" s="179">
        <f>SUM(X213:X223)</f>
        <v>0</v>
      </c>
      <c r="AR212" s="180" t="s">
        <v>84</v>
      </c>
      <c r="AT212" s="181" t="s">
        <v>78</v>
      </c>
      <c r="AU212" s="181" t="s">
        <v>84</v>
      </c>
      <c r="AY212" s="180" t="s">
        <v>147</v>
      </c>
      <c r="BK212" s="182">
        <f>SUM(BK213:BK223)</f>
        <v>0</v>
      </c>
    </row>
    <row r="213" spans="1:65" s="2" customFormat="1" ht="24.2" customHeight="1">
      <c r="A213" s="34"/>
      <c r="B213" s="35"/>
      <c r="C213" s="185" t="s">
        <v>254</v>
      </c>
      <c r="D213" s="185" t="s">
        <v>149</v>
      </c>
      <c r="E213" s="186" t="s">
        <v>255</v>
      </c>
      <c r="F213" s="187" t="s">
        <v>256</v>
      </c>
      <c r="G213" s="188" t="s">
        <v>257</v>
      </c>
      <c r="H213" s="189">
        <v>9.0299999999999994</v>
      </c>
      <c r="I213" s="190"/>
      <c r="J213" s="190"/>
      <c r="K213" s="191">
        <f>ROUND(P213*H213,2)</f>
        <v>0</v>
      </c>
      <c r="L213" s="187" t="s">
        <v>152</v>
      </c>
      <c r="M213" s="39"/>
      <c r="N213" s="192" t="s">
        <v>1</v>
      </c>
      <c r="O213" s="193" t="s">
        <v>42</v>
      </c>
      <c r="P213" s="194">
        <f>I213+J213</f>
        <v>0</v>
      </c>
      <c r="Q213" s="194">
        <f>ROUND(I213*H213,2)</f>
        <v>0</v>
      </c>
      <c r="R213" s="194">
        <f>ROUND(J213*H213,2)</f>
        <v>0</v>
      </c>
      <c r="S213" s="71"/>
      <c r="T213" s="195">
        <f>S213*H213</f>
        <v>0</v>
      </c>
      <c r="U213" s="195">
        <v>0.24127000000000001</v>
      </c>
      <c r="V213" s="195">
        <f>U213*H213</f>
        <v>2.1786680999999999</v>
      </c>
      <c r="W213" s="195">
        <v>0</v>
      </c>
      <c r="X213" s="196">
        <f>W213*H213</f>
        <v>0</v>
      </c>
      <c r="Y213" s="34"/>
      <c r="Z213" s="34"/>
      <c r="AA213" s="34"/>
      <c r="AB213" s="34"/>
      <c r="AC213" s="34"/>
      <c r="AD213" s="34"/>
      <c r="AE213" s="34"/>
      <c r="AR213" s="197" t="s">
        <v>153</v>
      </c>
      <c r="AT213" s="197" t="s">
        <v>149</v>
      </c>
      <c r="AU213" s="197" t="s">
        <v>90</v>
      </c>
      <c r="AY213" s="17" t="s">
        <v>147</v>
      </c>
      <c r="BE213" s="198">
        <f>IF(O213="základní",K213,0)</f>
        <v>0</v>
      </c>
      <c r="BF213" s="198">
        <f>IF(O213="snížená",K213,0)</f>
        <v>0</v>
      </c>
      <c r="BG213" s="198">
        <f>IF(O213="zákl. přenesená",K213,0)</f>
        <v>0</v>
      </c>
      <c r="BH213" s="198">
        <f>IF(O213="sníž. přenesená",K213,0)</f>
        <v>0</v>
      </c>
      <c r="BI213" s="198">
        <f>IF(O213="nulová",K213,0)</f>
        <v>0</v>
      </c>
      <c r="BJ213" s="17" t="s">
        <v>84</v>
      </c>
      <c r="BK213" s="198">
        <f>ROUND(P213*H213,2)</f>
        <v>0</v>
      </c>
      <c r="BL213" s="17" t="s">
        <v>153</v>
      </c>
      <c r="BM213" s="197" t="s">
        <v>258</v>
      </c>
    </row>
    <row r="214" spans="1:65" s="13" customFormat="1" ht="11.25">
      <c r="B214" s="199"/>
      <c r="C214" s="200"/>
      <c r="D214" s="201" t="s">
        <v>155</v>
      </c>
      <c r="E214" s="202" t="s">
        <v>1</v>
      </c>
      <c r="F214" s="203" t="s">
        <v>259</v>
      </c>
      <c r="G214" s="200"/>
      <c r="H214" s="204">
        <v>2.9249999999999998</v>
      </c>
      <c r="I214" s="205"/>
      <c r="J214" s="205"/>
      <c r="K214" s="200"/>
      <c r="L214" s="200"/>
      <c r="M214" s="206"/>
      <c r="N214" s="207"/>
      <c r="O214" s="208"/>
      <c r="P214" s="208"/>
      <c r="Q214" s="208"/>
      <c r="R214" s="208"/>
      <c r="S214" s="208"/>
      <c r="T214" s="208"/>
      <c r="U214" s="208"/>
      <c r="V214" s="208"/>
      <c r="W214" s="208"/>
      <c r="X214" s="209"/>
      <c r="AT214" s="210" t="s">
        <v>155</v>
      </c>
      <c r="AU214" s="210" t="s">
        <v>90</v>
      </c>
      <c r="AV214" s="13" t="s">
        <v>90</v>
      </c>
      <c r="AW214" s="13" t="s">
        <v>5</v>
      </c>
      <c r="AX214" s="13" t="s">
        <v>79</v>
      </c>
      <c r="AY214" s="210" t="s">
        <v>147</v>
      </c>
    </row>
    <row r="215" spans="1:65" s="13" customFormat="1" ht="11.25">
      <c r="B215" s="199"/>
      <c r="C215" s="200"/>
      <c r="D215" s="201" t="s">
        <v>155</v>
      </c>
      <c r="E215" s="202" t="s">
        <v>1</v>
      </c>
      <c r="F215" s="203" t="s">
        <v>260</v>
      </c>
      <c r="G215" s="200"/>
      <c r="H215" s="204">
        <v>2.2549999999999999</v>
      </c>
      <c r="I215" s="205"/>
      <c r="J215" s="205"/>
      <c r="K215" s="200"/>
      <c r="L215" s="200"/>
      <c r="M215" s="206"/>
      <c r="N215" s="207"/>
      <c r="O215" s="208"/>
      <c r="P215" s="208"/>
      <c r="Q215" s="208"/>
      <c r="R215" s="208"/>
      <c r="S215" s="208"/>
      <c r="T215" s="208"/>
      <c r="U215" s="208"/>
      <c r="V215" s="208"/>
      <c r="W215" s="208"/>
      <c r="X215" s="209"/>
      <c r="AT215" s="210" t="s">
        <v>155</v>
      </c>
      <c r="AU215" s="210" t="s">
        <v>90</v>
      </c>
      <c r="AV215" s="13" t="s">
        <v>90</v>
      </c>
      <c r="AW215" s="13" t="s">
        <v>5</v>
      </c>
      <c r="AX215" s="13" t="s">
        <v>79</v>
      </c>
      <c r="AY215" s="210" t="s">
        <v>147</v>
      </c>
    </row>
    <row r="216" spans="1:65" s="13" customFormat="1" ht="11.25">
      <c r="B216" s="199"/>
      <c r="C216" s="200"/>
      <c r="D216" s="201" t="s">
        <v>155</v>
      </c>
      <c r="E216" s="202" t="s">
        <v>1</v>
      </c>
      <c r="F216" s="203" t="s">
        <v>261</v>
      </c>
      <c r="G216" s="200"/>
      <c r="H216" s="204">
        <v>3.85</v>
      </c>
      <c r="I216" s="205"/>
      <c r="J216" s="205"/>
      <c r="K216" s="200"/>
      <c r="L216" s="200"/>
      <c r="M216" s="206"/>
      <c r="N216" s="207"/>
      <c r="O216" s="208"/>
      <c r="P216" s="208"/>
      <c r="Q216" s="208"/>
      <c r="R216" s="208"/>
      <c r="S216" s="208"/>
      <c r="T216" s="208"/>
      <c r="U216" s="208"/>
      <c r="V216" s="208"/>
      <c r="W216" s="208"/>
      <c r="X216" s="209"/>
      <c r="AT216" s="210" t="s">
        <v>155</v>
      </c>
      <c r="AU216" s="210" t="s">
        <v>90</v>
      </c>
      <c r="AV216" s="13" t="s">
        <v>90</v>
      </c>
      <c r="AW216" s="13" t="s">
        <v>5</v>
      </c>
      <c r="AX216" s="13" t="s">
        <v>79</v>
      </c>
      <c r="AY216" s="210" t="s">
        <v>147</v>
      </c>
    </row>
    <row r="217" spans="1:65" s="14" customFormat="1" ht="11.25">
      <c r="B217" s="211"/>
      <c r="C217" s="212"/>
      <c r="D217" s="201" t="s">
        <v>155</v>
      </c>
      <c r="E217" s="213" t="s">
        <v>1</v>
      </c>
      <c r="F217" s="214" t="s">
        <v>156</v>
      </c>
      <c r="G217" s="212"/>
      <c r="H217" s="215">
        <v>9.0299999999999994</v>
      </c>
      <c r="I217" s="216"/>
      <c r="J217" s="216"/>
      <c r="K217" s="212"/>
      <c r="L217" s="212"/>
      <c r="M217" s="217"/>
      <c r="N217" s="218"/>
      <c r="O217" s="219"/>
      <c r="P217" s="219"/>
      <c r="Q217" s="219"/>
      <c r="R217" s="219"/>
      <c r="S217" s="219"/>
      <c r="T217" s="219"/>
      <c r="U217" s="219"/>
      <c r="V217" s="219"/>
      <c r="W217" s="219"/>
      <c r="X217" s="220"/>
      <c r="AT217" s="221" t="s">
        <v>155</v>
      </c>
      <c r="AU217" s="221" t="s">
        <v>90</v>
      </c>
      <c r="AV217" s="14" t="s">
        <v>153</v>
      </c>
      <c r="AW217" s="14" t="s">
        <v>5</v>
      </c>
      <c r="AX217" s="14" t="s">
        <v>84</v>
      </c>
      <c r="AY217" s="221" t="s">
        <v>147</v>
      </c>
    </row>
    <row r="218" spans="1:65" s="2" customFormat="1" ht="24.2" customHeight="1">
      <c r="A218" s="34"/>
      <c r="B218" s="35"/>
      <c r="C218" s="237" t="s">
        <v>262</v>
      </c>
      <c r="D218" s="237" t="s">
        <v>205</v>
      </c>
      <c r="E218" s="238" t="s">
        <v>263</v>
      </c>
      <c r="F218" s="239" t="s">
        <v>264</v>
      </c>
      <c r="G218" s="240" t="s">
        <v>265</v>
      </c>
      <c r="H218" s="241">
        <v>85</v>
      </c>
      <c r="I218" s="242"/>
      <c r="J218" s="243"/>
      <c r="K218" s="244">
        <f>ROUND(P218*H218,2)</f>
        <v>0</v>
      </c>
      <c r="L218" s="239" t="s">
        <v>152</v>
      </c>
      <c r="M218" s="245"/>
      <c r="N218" s="246" t="s">
        <v>1</v>
      </c>
      <c r="O218" s="193" t="s">
        <v>42</v>
      </c>
      <c r="P218" s="194">
        <f>I218+J218</f>
        <v>0</v>
      </c>
      <c r="Q218" s="194">
        <f>ROUND(I218*H218,2)</f>
        <v>0</v>
      </c>
      <c r="R218" s="194">
        <f>ROUND(J218*H218,2)</f>
        <v>0</v>
      </c>
      <c r="S218" s="71"/>
      <c r="T218" s="195">
        <f>S218*H218</f>
        <v>0</v>
      </c>
      <c r="U218" s="195">
        <v>1.2E-2</v>
      </c>
      <c r="V218" s="195">
        <f>U218*H218</f>
        <v>1.02</v>
      </c>
      <c r="W218" s="195">
        <v>0</v>
      </c>
      <c r="X218" s="196">
        <f>W218*H218</f>
        <v>0</v>
      </c>
      <c r="Y218" s="34"/>
      <c r="Z218" s="34"/>
      <c r="AA218" s="34"/>
      <c r="AB218" s="34"/>
      <c r="AC218" s="34"/>
      <c r="AD218" s="34"/>
      <c r="AE218" s="34"/>
      <c r="AR218" s="197" t="s">
        <v>195</v>
      </c>
      <c r="AT218" s="197" t="s">
        <v>205</v>
      </c>
      <c r="AU218" s="197" t="s">
        <v>90</v>
      </c>
      <c r="AY218" s="17" t="s">
        <v>147</v>
      </c>
      <c r="BE218" s="198">
        <f>IF(O218="základní",K218,0)</f>
        <v>0</v>
      </c>
      <c r="BF218" s="198">
        <f>IF(O218="snížená",K218,0)</f>
        <v>0</v>
      </c>
      <c r="BG218" s="198">
        <f>IF(O218="zákl. přenesená",K218,0)</f>
        <v>0</v>
      </c>
      <c r="BH218" s="198">
        <f>IF(O218="sníž. přenesená",K218,0)</f>
        <v>0</v>
      </c>
      <c r="BI218" s="198">
        <f>IF(O218="nulová",K218,0)</f>
        <v>0</v>
      </c>
      <c r="BJ218" s="17" t="s">
        <v>84</v>
      </c>
      <c r="BK218" s="198">
        <f>ROUND(P218*H218,2)</f>
        <v>0</v>
      </c>
      <c r="BL218" s="17" t="s">
        <v>153</v>
      </c>
      <c r="BM218" s="197" t="s">
        <v>266</v>
      </c>
    </row>
    <row r="219" spans="1:65" s="15" customFormat="1" ht="11.25">
      <c r="B219" s="227"/>
      <c r="C219" s="228"/>
      <c r="D219" s="201" t="s">
        <v>155</v>
      </c>
      <c r="E219" s="229" t="s">
        <v>1</v>
      </c>
      <c r="F219" s="230" t="s">
        <v>267</v>
      </c>
      <c r="G219" s="228"/>
      <c r="H219" s="229" t="s">
        <v>1</v>
      </c>
      <c r="I219" s="231"/>
      <c r="J219" s="231"/>
      <c r="K219" s="228"/>
      <c r="L219" s="228"/>
      <c r="M219" s="232"/>
      <c r="N219" s="233"/>
      <c r="O219" s="234"/>
      <c r="P219" s="234"/>
      <c r="Q219" s="234"/>
      <c r="R219" s="234"/>
      <c r="S219" s="234"/>
      <c r="T219" s="234"/>
      <c r="U219" s="234"/>
      <c r="V219" s="234"/>
      <c r="W219" s="234"/>
      <c r="X219" s="235"/>
      <c r="AT219" s="236" t="s">
        <v>155</v>
      </c>
      <c r="AU219" s="236" t="s">
        <v>90</v>
      </c>
      <c r="AV219" s="15" t="s">
        <v>84</v>
      </c>
      <c r="AW219" s="15" t="s">
        <v>5</v>
      </c>
      <c r="AX219" s="15" t="s">
        <v>79</v>
      </c>
      <c r="AY219" s="236" t="s">
        <v>147</v>
      </c>
    </row>
    <row r="220" spans="1:65" s="15" customFormat="1" ht="11.25">
      <c r="B220" s="227"/>
      <c r="C220" s="228"/>
      <c r="D220" s="201" t="s">
        <v>155</v>
      </c>
      <c r="E220" s="229" t="s">
        <v>1</v>
      </c>
      <c r="F220" s="230" t="s">
        <v>268</v>
      </c>
      <c r="G220" s="228"/>
      <c r="H220" s="229" t="s">
        <v>1</v>
      </c>
      <c r="I220" s="231"/>
      <c r="J220" s="231"/>
      <c r="K220" s="228"/>
      <c r="L220" s="228"/>
      <c r="M220" s="232"/>
      <c r="N220" s="233"/>
      <c r="O220" s="234"/>
      <c r="P220" s="234"/>
      <c r="Q220" s="234"/>
      <c r="R220" s="234"/>
      <c r="S220" s="234"/>
      <c r="T220" s="234"/>
      <c r="U220" s="234"/>
      <c r="V220" s="234"/>
      <c r="W220" s="234"/>
      <c r="X220" s="235"/>
      <c r="AT220" s="236" t="s">
        <v>155</v>
      </c>
      <c r="AU220" s="236" t="s">
        <v>90</v>
      </c>
      <c r="AV220" s="15" t="s">
        <v>84</v>
      </c>
      <c r="AW220" s="15" t="s">
        <v>5</v>
      </c>
      <c r="AX220" s="15" t="s">
        <v>79</v>
      </c>
      <c r="AY220" s="236" t="s">
        <v>147</v>
      </c>
    </row>
    <row r="221" spans="1:65" s="15" customFormat="1" ht="11.25">
      <c r="B221" s="227"/>
      <c r="C221" s="228"/>
      <c r="D221" s="201" t="s">
        <v>155</v>
      </c>
      <c r="E221" s="229" t="s">
        <v>1</v>
      </c>
      <c r="F221" s="230" t="s">
        <v>269</v>
      </c>
      <c r="G221" s="228"/>
      <c r="H221" s="229" t="s">
        <v>1</v>
      </c>
      <c r="I221" s="231"/>
      <c r="J221" s="231"/>
      <c r="K221" s="228"/>
      <c r="L221" s="228"/>
      <c r="M221" s="232"/>
      <c r="N221" s="233"/>
      <c r="O221" s="234"/>
      <c r="P221" s="234"/>
      <c r="Q221" s="234"/>
      <c r="R221" s="234"/>
      <c r="S221" s="234"/>
      <c r="T221" s="234"/>
      <c r="U221" s="234"/>
      <c r="V221" s="234"/>
      <c r="W221" s="234"/>
      <c r="X221" s="235"/>
      <c r="AT221" s="236" t="s">
        <v>155</v>
      </c>
      <c r="AU221" s="236" t="s">
        <v>90</v>
      </c>
      <c r="AV221" s="15" t="s">
        <v>84</v>
      </c>
      <c r="AW221" s="15" t="s">
        <v>5</v>
      </c>
      <c r="AX221" s="15" t="s">
        <v>79</v>
      </c>
      <c r="AY221" s="236" t="s">
        <v>147</v>
      </c>
    </row>
    <row r="222" spans="1:65" s="13" customFormat="1" ht="11.25">
      <c r="B222" s="199"/>
      <c r="C222" s="200"/>
      <c r="D222" s="201" t="s">
        <v>155</v>
      </c>
      <c r="E222" s="202" t="s">
        <v>1</v>
      </c>
      <c r="F222" s="203" t="s">
        <v>270</v>
      </c>
      <c r="G222" s="200"/>
      <c r="H222" s="204">
        <v>85</v>
      </c>
      <c r="I222" s="205"/>
      <c r="J222" s="205"/>
      <c r="K222" s="200"/>
      <c r="L222" s="200"/>
      <c r="M222" s="206"/>
      <c r="N222" s="207"/>
      <c r="O222" s="208"/>
      <c r="P222" s="208"/>
      <c r="Q222" s="208"/>
      <c r="R222" s="208"/>
      <c r="S222" s="208"/>
      <c r="T222" s="208"/>
      <c r="U222" s="208"/>
      <c r="V222" s="208"/>
      <c r="W222" s="208"/>
      <c r="X222" s="209"/>
      <c r="AT222" s="210" t="s">
        <v>155</v>
      </c>
      <c r="AU222" s="210" t="s">
        <v>90</v>
      </c>
      <c r="AV222" s="13" t="s">
        <v>90</v>
      </c>
      <c r="AW222" s="13" t="s">
        <v>5</v>
      </c>
      <c r="AX222" s="13" t="s">
        <v>79</v>
      </c>
      <c r="AY222" s="210" t="s">
        <v>147</v>
      </c>
    </row>
    <row r="223" spans="1:65" s="14" customFormat="1" ht="11.25">
      <c r="B223" s="211"/>
      <c r="C223" s="212"/>
      <c r="D223" s="201" t="s">
        <v>155</v>
      </c>
      <c r="E223" s="213" t="s">
        <v>1</v>
      </c>
      <c r="F223" s="214" t="s">
        <v>156</v>
      </c>
      <c r="G223" s="212"/>
      <c r="H223" s="215">
        <v>85</v>
      </c>
      <c r="I223" s="216"/>
      <c r="J223" s="216"/>
      <c r="K223" s="212"/>
      <c r="L223" s="212"/>
      <c r="M223" s="217"/>
      <c r="N223" s="218"/>
      <c r="O223" s="219"/>
      <c r="P223" s="219"/>
      <c r="Q223" s="219"/>
      <c r="R223" s="219"/>
      <c r="S223" s="219"/>
      <c r="T223" s="219"/>
      <c r="U223" s="219"/>
      <c r="V223" s="219"/>
      <c r="W223" s="219"/>
      <c r="X223" s="220"/>
      <c r="AT223" s="221" t="s">
        <v>155</v>
      </c>
      <c r="AU223" s="221" t="s">
        <v>90</v>
      </c>
      <c r="AV223" s="14" t="s">
        <v>153</v>
      </c>
      <c r="AW223" s="14" t="s">
        <v>5</v>
      </c>
      <c r="AX223" s="14" t="s">
        <v>84</v>
      </c>
      <c r="AY223" s="221" t="s">
        <v>147</v>
      </c>
    </row>
    <row r="224" spans="1:65" s="12" customFormat="1" ht="22.9" customHeight="1">
      <c r="B224" s="168"/>
      <c r="C224" s="169"/>
      <c r="D224" s="170" t="s">
        <v>78</v>
      </c>
      <c r="E224" s="183" t="s">
        <v>174</v>
      </c>
      <c r="F224" s="183" t="s">
        <v>271</v>
      </c>
      <c r="G224" s="169"/>
      <c r="H224" s="169"/>
      <c r="I224" s="172"/>
      <c r="J224" s="172"/>
      <c r="K224" s="184">
        <f>BK224</f>
        <v>0</v>
      </c>
      <c r="L224" s="169"/>
      <c r="M224" s="174"/>
      <c r="N224" s="175"/>
      <c r="O224" s="176"/>
      <c r="P224" s="176"/>
      <c r="Q224" s="177">
        <f>SUM(Q225:Q240)</f>
        <v>0</v>
      </c>
      <c r="R224" s="177">
        <f>SUM(R225:R240)</f>
        <v>0</v>
      </c>
      <c r="S224" s="176"/>
      <c r="T224" s="178">
        <f>SUM(T225:T240)</f>
        <v>0</v>
      </c>
      <c r="U224" s="176"/>
      <c r="V224" s="178">
        <f>SUM(V225:V240)</f>
        <v>6.6683702999999994</v>
      </c>
      <c r="W224" s="176"/>
      <c r="X224" s="179">
        <f>SUM(X225:X240)</f>
        <v>0</v>
      </c>
      <c r="AR224" s="180" t="s">
        <v>84</v>
      </c>
      <c r="AT224" s="181" t="s">
        <v>78</v>
      </c>
      <c r="AU224" s="181" t="s">
        <v>84</v>
      </c>
      <c r="AY224" s="180" t="s">
        <v>147</v>
      </c>
      <c r="BK224" s="182">
        <f>SUM(BK225:BK240)</f>
        <v>0</v>
      </c>
    </row>
    <row r="225" spans="1:65" s="2" customFormat="1" ht="24.2" customHeight="1">
      <c r="A225" s="34"/>
      <c r="B225" s="35"/>
      <c r="C225" s="185" t="s">
        <v>8</v>
      </c>
      <c r="D225" s="185" t="s">
        <v>149</v>
      </c>
      <c r="E225" s="186" t="s">
        <v>272</v>
      </c>
      <c r="F225" s="187" t="s">
        <v>273</v>
      </c>
      <c r="G225" s="188" t="s">
        <v>88</v>
      </c>
      <c r="H225" s="189">
        <v>13.215</v>
      </c>
      <c r="I225" s="190"/>
      <c r="J225" s="190"/>
      <c r="K225" s="191">
        <f>ROUND(P225*H225,2)</f>
        <v>0</v>
      </c>
      <c r="L225" s="187" t="s">
        <v>152</v>
      </c>
      <c r="M225" s="39"/>
      <c r="N225" s="192" t="s">
        <v>1</v>
      </c>
      <c r="O225" s="193" t="s">
        <v>42</v>
      </c>
      <c r="P225" s="194">
        <f>I225+J225</f>
        <v>0</v>
      </c>
      <c r="Q225" s="194">
        <f>ROUND(I225*H225,2)</f>
        <v>0</v>
      </c>
      <c r="R225" s="194">
        <f>ROUND(J225*H225,2)</f>
        <v>0</v>
      </c>
      <c r="S225" s="71"/>
      <c r="T225" s="195">
        <f>S225*H225</f>
        <v>0</v>
      </c>
      <c r="U225" s="195">
        <v>0.29899999999999999</v>
      </c>
      <c r="V225" s="195">
        <f>U225*H225</f>
        <v>3.9512849999999999</v>
      </c>
      <c r="W225" s="195">
        <v>0</v>
      </c>
      <c r="X225" s="196">
        <f>W225*H225</f>
        <v>0</v>
      </c>
      <c r="Y225" s="34"/>
      <c r="Z225" s="34"/>
      <c r="AA225" s="34"/>
      <c r="AB225" s="34"/>
      <c r="AC225" s="34"/>
      <c r="AD225" s="34"/>
      <c r="AE225" s="34"/>
      <c r="AR225" s="197" t="s">
        <v>153</v>
      </c>
      <c r="AT225" s="197" t="s">
        <v>149</v>
      </c>
      <c r="AU225" s="197" t="s">
        <v>90</v>
      </c>
      <c r="AY225" s="17" t="s">
        <v>147</v>
      </c>
      <c r="BE225" s="198">
        <f>IF(O225="základní",K225,0)</f>
        <v>0</v>
      </c>
      <c r="BF225" s="198">
        <f>IF(O225="snížená",K225,0)</f>
        <v>0</v>
      </c>
      <c r="BG225" s="198">
        <f>IF(O225="zákl. přenesená",K225,0)</f>
        <v>0</v>
      </c>
      <c r="BH225" s="198">
        <f>IF(O225="sníž. přenesená",K225,0)</f>
        <v>0</v>
      </c>
      <c r="BI225" s="198">
        <f>IF(O225="nulová",K225,0)</f>
        <v>0</v>
      </c>
      <c r="BJ225" s="17" t="s">
        <v>84</v>
      </c>
      <c r="BK225" s="198">
        <f>ROUND(P225*H225,2)</f>
        <v>0</v>
      </c>
      <c r="BL225" s="17" t="s">
        <v>153</v>
      </c>
      <c r="BM225" s="197" t="s">
        <v>274</v>
      </c>
    </row>
    <row r="226" spans="1:65" s="13" customFormat="1" ht="11.25">
      <c r="B226" s="199"/>
      <c r="C226" s="200"/>
      <c r="D226" s="201" t="s">
        <v>155</v>
      </c>
      <c r="E226" s="202" t="s">
        <v>1</v>
      </c>
      <c r="F226" s="203" t="s">
        <v>95</v>
      </c>
      <c r="G226" s="200"/>
      <c r="H226" s="204">
        <v>13.215</v>
      </c>
      <c r="I226" s="205"/>
      <c r="J226" s="205"/>
      <c r="K226" s="200"/>
      <c r="L226" s="200"/>
      <c r="M226" s="206"/>
      <c r="N226" s="207"/>
      <c r="O226" s="208"/>
      <c r="P226" s="208"/>
      <c r="Q226" s="208"/>
      <c r="R226" s="208"/>
      <c r="S226" s="208"/>
      <c r="T226" s="208"/>
      <c r="U226" s="208"/>
      <c r="V226" s="208"/>
      <c r="W226" s="208"/>
      <c r="X226" s="209"/>
      <c r="AT226" s="210" t="s">
        <v>155</v>
      </c>
      <c r="AU226" s="210" t="s">
        <v>90</v>
      </c>
      <c r="AV226" s="13" t="s">
        <v>90</v>
      </c>
      <c r="AW226" s="13" t="s">
        <v>5</v>
      </c>
      <c r="AX226" s="13" t="s">
        <v>79</v>
      </c>
      <c r="AY226" s="210" t="s">
        <v>147</v>
      </c>
    </row>
    <row r="227" spans="1:65" s="14" customFormat="1" ht="11.25">
      <c r="B227" s="211"/>
      <c r="C227" s="212"/>
      <c r="D227" s="201" t="s">
        <v>155</v>
      </c>
      <c r="E227" s="213" t="s">
        <v>1</v>
      </c>
      <c r="F227" s="214" t="s">
        <v>156</v>
      </c>
      <c r="G227" s="212"/>
      <c r="H227" s="215">
        <v>13.215</v>
      </c>
      <c r="I227" s="216"/>
      <c r="J227" s="216"/>
      <c r="K227" s="212"/>
      <c r="L227" s="212"/>
      <c r="M227" s="217"/>
      <c r="N227" s="218"/>
      <c r="O227" s="219"/>
      <c r="P227" s="219"/>
      <c r="Q227" s="219"/>
      <c r="R227" s="219"/>
      <c r="S227" s="219"/>
      <c r="T227" s="219"/>
      <c r="U227" s="219"/>
      <c r="V227" s="219"/>
      <c r="W227" s="219"/>
      <c r="X227" s="220"/>
      <c r="AT227" s="221" t="s">
        <v>155</v>
      </c>
      <c r="AU227" s="221" t="s">
        <v>90</v>
      </c>
      <c r="AV227" s="14" t="s">
        <v>153</v>
      </c>
      <c r="AW227" s="14" t="s">
        <v>5</v>
      </c>
      <c r="AX227" s="14" t="s">
        <v>84</v>
      </c>
      <c r="AY227" s="221" t="s">
        <v>147</v>
      </c>
    </row>
    <row r="228" spans="1:65" s="2" customFormat="1" ht="11.25">
      <c r="A228" s="34"/>
      <c r="B228" s="35"/>
      <c r="C228" s="36"/>
      <c r="D228" s="201" t="s">
        <v>166</v>
      </c>
      <c r="E228" s="36"/>
      <c r="F228" s="222" t="s">
        <v>215</v>
      </c>
      <c r="G228" s="36"/>
      <c r="H228" s="36"/>
      <c r="I228" s="36"/>
      <c r="J228" s="36"/>
      <c r="K228" s="36"/>
      <c r="L228" s="36"/>
      <c r="M228" s="39"/>
      <c r="N228" s="223"/>
      <c r="O228" s="224"/>
      <c r="P228" s="71"/>
      <c r="Q228" s="71"/>
      <c r="R228" s="71"/>
      <c r="S228" s="71"/>
      <c r="T228" s="71"/>
      <c r="U228" s="71"/>
      <c r="V228" s="71"/>
      <c r="W228" s="71"/>
      <c r="X228" s="72"/>
      <c r="Y228" s="34"/>
      <c r="Z228" s="34"/>
      <c r="AA228" s="34"/>
      <c r="AB228" s="34"/>
      <c r="AC228" s="34"/>
      <c r="AD228" s="34"/>
      <c r="AE228" s="34"/>
      <c r="AU228" s="17" t="s">
        <v>90</v>
      </c>
    </row>
    <row r="229" spans="1:65" s="2" customFormat="1" ht="11.25">
      <c r="A229" s="34"/>
      <c r="B229" s="35"/>
      <c r="C229" s="36"/>
      <c r="D229" s="201" t="s">
        <v>166</v>
      </c>
      <c r="E229" s="36"/>
      <c r="F229" s="225" t="s">
        <v>97</v>
      </c>
      <c r="G229" s="36"/>
      <c r="H229" s="226">
        <v>13.215</v>
      </c>
      <c r="I229" s="36"/>
      <c r="J229" s="36"/>
      <c r="K229" s="36"/>
      <c r="L229" s="36"/>
      <c r="M229" s="39"/>
      <c r="N229" s="223"/>
      <c r="O229" s="224"/>
      <c r="P229" s="71"/>
      <c r="Q229" s="71"/>
      <c r="R229" s="71"/>
      <c r="S229" s="71"/>
      <c r="T229" s="71"/>
      <c r="U229" s="71"/>
      <c r="V229" s="71"/>
      <c r="W229" s="71"/>
      <c r="X229" s="72"/>
      <c r="Y229" s="34"/>
      <c r="Z229" s="34"/>
      <c r="AA229" s="34"/>
      <c r="AB229" s="34"/>
      <c r="AC229" s="34"/>
      <c r="AD229" s="34"/>
      <c r="AE229" s="34"/>
      <c r="AU229" s="17" t="s">
        <v>90</v>
      </c>
    </row>
    <row r="230" spans="1:65" s="2" customFormat="1" ht="11.25">
      <c r="A230" s="34"/>
      <c r="B230" s="35"/>
      <c r="C230" s="36"/>
      <c r="D230" s="201" t="s">
        <v>166</v>
      </c>
      <c r="E230" s="36"/>
      <c r="F230" s="225" t="s">
        <v>156</v>
      </c>
      <c r="G230" s="36"/>
      <c r="H230" s="226">
        <v>13.215</v>
      </c>
      <c r="I230" s="36"/>
      <c r="J230" s="36"/>
      <c r="K230" s="36"/>
      <c r="L230" s="36"/>
      <c r="M230" s="39"/>
      <c r="N230" s="223"/>
      <c r="O230" s="224"/>
      <c r="P230" s="71"/>
      <c r="Q230" s="71"/>
      <c r="R230" s="71"/>
      <c r="S230" s="71"/>
      <c r="T230" s="71"/>
      <c r="U230" s="71"/>
      <c r="V230" s="71"/>
      <c r="W230" s="71"/>
      <c r="X230" s="72"/>
      <c r="Y230" s="34"/>
      <c r="Z230" s="34"/>
      <c r="AA230" s="34"/>
      <c r="AB230" s="34"/>
      <c r="AC230" s="34"/>
      <c r="AD230" s="34"/>
      <c r="AE230" s="34"/>
      <c r="AU230" s="17" t="s">
        <v>90</v>
      </c>
    </row>
    <row r="231" spans="1:65" s="2" customFormat="1" ht="24.2" customHeight="1">
      <c r="A231" s="34"/>
      <c r="B231" s="35"/>
      <c r="C231" s="185" t="s">
        <v>275</v>
      </c>
      <c r="D231" s="185" t="s">
        <v>149</v>
      </c>
      <c r="E231" s="186" t="s">
        <v>276</v>
      </c>
      <c r="F231" s="187" t="s">
        <v>277</v>
      </c>
      <c r="G231" s="188" t="s">
        <v>88</v>
      </c>
      <c r="H231" s="189">
        <v>13.215</v>
      </c>
      <c r="I231" s="190"/>
      <c r="J231" s="190"/>
      <c r="K231" s="191">
        <f>ROUND(P231*H231,2)</f>
        <v>0</v>
      </c>
      <c r="L231" s="187" t="s">
        <v>152</v>
      </c>
      <c r="M231" s="39"/>
      <c r="N231" s="192" t="s">
        <v>1</v>
      </c>
      <c r="O231" s="193" t="s">
        <v>42</v>
      </c>
      <c r="P231" s="194">
        <f>I231+J231</f>
        <v>0</v>
      </c>
      <c r="Q231" s="194">
        <f>ROUND(I231*H231,2)</f>
        <v>0</v>
      </c>
      <c r="R231" s="194">
        <f>ROUND(J231*H231,2)</f>
        <v>0</v>
      </c>
      <c r="S231" s="71"/>
      <c r="T231" s="195">
        <f>S231*H231</f>
        <v>0</v>
      </c>
      <c r="U231" s="195">
        <v>8.9219999999999994E-2</v>
      </c>
      <c r="V231" s="195">
        <f>U231*H231</f>
        <v>1.1790422999999999</v>
      </c>
      <c r="W231" s="195">
        <v>0</v>
      </c>
      <c r="X231" s="196">
        <f>W231*H231</f>
        <v>0</v>
      </c>
      <c r="Y231" s="34"/>
      <c r="Z231" s="34"/>
      <c r="AA231" s="34"/>
      <c r="AB231" s="34"/>
      <c r="AC231" s="34"/>
      <c r="AD231" s="34"/>
      <c r="AE231" s="34"/>
      <c r="AR231" s="197" t="s">
        <v>153</v>
      </c>
      <c r="AT231" s="197" t="s">
        <v>149</v>
      </c>
      <c r="AU231" s="197" t="s">
        <v>90</v>
      </c>
      <c r="AY231" s="17" t="s">
        <v>147</v>
      </c>
      <c r="BE231" s="198">
        <f>IF(O231="základní",K231,0)</f>
        <v>0</v>
      </c>
      <c r="BF231" s="198">
        <f>IF(O231="snížená",K231,0)</f>
        <v>0</v>
      </c>
      <c r="BG231" s="198">
        <f>IF(O231="zákl. přenesená",K231,0)</f>
        <v>0</v>
      </c>
      <c r="BH231" s="198">
        <f>IF(O231="sníž. přenesená",K231,0)</f>
        <v>0</v>
      </c>
      <c r="BI231" s="198">
        <f>IF(O231="nulová",K231,0)</f>
        <v>0</v>
      </c>
      <c r="BJ231" s="17" t="s">
        <v>84</v>
      </c>
      <c r="BK231" s="198">
        <f>ROUND(P231*H231,2)</f>
        <v>0</v>
      </c>
      <c r="BL231" s="17" t="s">
        <v>153</v>
      </c>
      <c r="BM231" s="197" t="s">
        <v>278</v>
      </c>
    </row>
    <row r="232" spans="1:65" s="13" customFormat="1" ht="11.25">
      <c r="B232" s="199"/>
      <c r="C232" s="200"/>
      <c r="D232" s="201" t="s">
        <v>155</v>
      </c>
      <c r="E232" s="202" t="s">
        <v>1</v>
      </c>
      <c r="F232" s="203" t="s">
        <v>97</v>
      </c>
      <c r="G232" s="200"/>
      <c r="H232" s="204">
        <v>13.215</v>
      </c>
      <c r="I232" s="205"/>
      <c r="J232" s="205"/>
      <c r="K232" s="200"/>
      <c r="L232" s="200"/>
      <c r="M232" s="206"/>
      <c r="N232" s="207"/>
      <c r="O232" s="208"/>
      <c r="P232" s="208"/>
      <c r="Q232" s="208"/>
      <c r="R232" s="208"/>
      <c r="S232" s="208"/>
      <c r="T232" s="208"/>
      <c r="U232" s="208"/>
      <c r="V232" s="208"/>
      <c r="W232" s="208"/>
      <c r="X232" s="209"/>
      <c r="AT232" s="210" t="s">
        <v>155</v>
      </c>
      <c r="AU232" s="210" t="s">
        <v>90</v>
      </c>
      <c r="AV232" s="13" t="s">
        <v>90</v>
      </c>
      <c r="AW232" s="13" t="s">
        <v>5</v>
      </c>
      <c r="AX232" s="13" t="s">
        <v>79</v>
      </c>
      <c r="AY232" s="210" t="s">
        <v>147</v>
      </c>
    </row>
    <row r="233" spans="1:65" s="14" customFormat="1" ht="11.25">
      <c r="B233" s="211"/>
      <c r="C233" s="212"/>
      <c r="D233" s="201" t="s">
        <v>155</v>
      </c>
      <c r="E233" s="213" t="s">
        <v>95</v>
      </c>
      <c r="F233" s="214" t="s">
        <v>156</v>
      </c>
      <c r="G233" s="212"/>
      <c r="H233" s="215">
        <v>13.215</v>
      </c>
      <c r="I233" s="216"/>
      <c r="J233" s="216"/>
      <c r="K233" s="212"/>
      <c r="L233" s="212"/>
      <c r="M233" s="217"/>
      <c r="N233" s="218"/>
      <c r="O233" s="219"/>
      <c r="P233" s="219"/>
      <c r="Q233" s="219"/>
      <c r="R233" s="219"/>
      <c r="S233" s="219"/>
      <c r="T233" s="219"/>
      <c r="U233" s="219"/>
      <c r="V233" s="219"/>
      <c r="W233" s="219"/>
      <c r="X233" s="220"/>
      <c r="AT233" s="221" t="s">
        <v>155</v>
      </c>
      <c r="AU233" s="221" t="s">
        <v>90</v>
      </c>
      <c r="AV233" s="14" t="s">
        <v>153</v>
      </c>
      <c r="AW233" s="14" t="s">
        <v>5</v>
      </c>
      <c r="AX233" s="14" t="s">
        <v>84</v>
      </c>
      <c r="AY233" s="221" t="s">
        <v>147</v>
      </c>
    </row>
    <row r="234" spans="1:65" s="2" customFormat="1" ht="24.2" customHeight="1">
      <c r="A234" s="34"/>
      <c r="B234" s="35"/>
      <c r="C234" s="237" t="s">
        <v>279</v>
      </c>
      <c r="D234" s="237" t="s">
        <v>205</v>
      </c>
      <c r="E234" s="238" t="s">
        <v>280</v>
      </c>
      <c r="F234" s="239" t="s">
        <v>281</v>
      </c>
      <c r="G234" s="240" t="s">
        <v>88</v>
      </c>
      <c r="H234" s="241">
        <v>13.611000000000001</v>
      </c>
      <c r="I234" s="242"/>
      <c r="J234" s="243"/>
      <c r="K234" s="244">
        <f>ROUND(P234*H234,2)</f>
        <v>0</v>
      </c>
      <c r="L234" s="239" t="s">
        <v>152</v>
      </c>
      <c r="M234" s="245"/>
      <c r="N234" s="246" t="s">
        <v>1</v>
      </c>
      <c r="O234" s="193" t="s">
        <v>42</v>
      </c>
      <c r="P234" s="194">
        <f>I234+J234</f>
        <v>0</v>
      </c>
      <c r="Q234" s="194">
        <f>ROUND(I234*H234,2)</f>
        <v>0</v>
      </c>
      <c r="R234" s="194">
        <f>ROUND(J234*H234,2)</f>
        <v>0</v>
      </c>
      <c r="S234" s="71"/>
      <c r="T234" s="195">
        <f>S234*H234</f>
        <v>0</v>
      </c>
      <c r="U234" s="195">
        <v>0.113</v>
      </c>
      <c r="V234" s="195">
        <f>U234*H234</f>
        <v>1.538043</v>
      </c>
      <c r="W234" s="195">
        <v>0</v>
      </c>
      <c r="X234" s="196">
        <f>W234*H234</f>
        <v>0</v>
      </c>
      <c r="Y234" s="34"/>
      <c r="Z234" s="34"/>
      <c r="AA234" s="34"/>
      <c r="AB234" s="34"/>
      <c r="AC234" s="34"/>
      <c r="AD234" s="34"/>
      <c r="AE234" s="34"/>
      <c r="AR234" s="197" t="s">
        <v>195</v>
      </c>
      <c r="AT234" s="197" t="s">
        <v>205</v>
      </c>
      <c r="AU234" s="197" t="s">
        <v>90</v>
      </c>
      <c r="AY234" s="17" t="s">
        <v>147</v>
      </c>
      <c r="BE234" s="198">
        <f>IF(O234="základní",K234,0)</f>
        <v>0</v>
      </c>
      <c r="BF234" s="198">
        <f>IF(O234="snížená",K234,0)</f>
        <v>0</v>
      </c>
      <c r="BG234" s="198">
        <f>IF(O234="zákl. přenesená",K234,0)</f>
        <v>0</v>
      </c>
      <c r="BH234" s="198">
        <f>IF(O234="sníž. přenesená",K234,0)</f>
        <v>0</v>
      </c>
      <c r="BI234" s="198">
        <f>IF(O234="nulová",K234,0)</f>
        <v>0</v>
      </c>
      <c r="BJ234" s="17" t="s">
        <v>84</v>
      </c>
      <c r="BK234" s="198">
        <f>ROUND(P234*H234,2)</f>
        <v>0</v>
      </c>
      <c r="BL234" s="17" t="s">
        <v>153</v>
      </c>
      <c r="BM234" s="197" t="s">
        <v>282</v>
      </c>
    </row>
    <row r="235" spans="1:65" s="13" customFormat="1" ht="11.25">
      <c r="B235" s="199"/>
      <c r="C235" s="200"/>
      <c r="D235" s="201" t="s">
        <v>155</v>
      </c>
      <c r="E235" s="202" t="s">
        <v>1</v>
      </c>
      <c r="F235" s="203" t="s">
        <v>95</v>
      </c>
      <c r="G235" s="200"/>
      <c r="H235" s="204">
        <v>13.215</v>
      </c>
      <c r="I235" s="205"/>
      <c r="J235" s="205"/>
      <c r="K235" s="200"/>
      <c r="L235" s="200"/>
      <c r="M235" s="206"/>
      <c r="N235" s="207"/>
      <c r="O235" s="208"/>
      <c r="P235" s="208"/>
      <c r="Q235" s="208"/>
      <c r="R235" s="208"/>
      <c r="S235" s="208"/>
      <c r="T235" s="208"/>
      <c r="U235" s="208"/>
      <c r="V235" s="208"/>
      <c r="W235" s="208"/>
      <c r="X235" s="209"/>
      <c r="AT235" s="210" t="s">
        <v>155</v>
      </c>
      <c r="AU235" s="210" t="s">
        <v>90</v>
      </c>
      <c r="AV235" s="13" t="s">
        <v>90</v>
      </c>
      <c r="AW235" s="13" t="s">
        <v>5</v>
      </c>
      <c r="AX235" s="13" t="s">
        <v>79</v>
      </c>
      <c r="AY235" s="210" t="s">
        <v>147</v>
      </c>
    </row>
    <row r="236" spans="1:65" s="14" customFormat="1" ht="11.25">
      <c r="B236" s="211"/>
      <c r="C236" s="212"/>
      <c r="D236" s="201" t="s">
        <v>155</v>
      </c>
      <c r="E236" s="213" t="s">
        <v>1</v>
      </c>
      <c r="F236" s="214" t="s">
        <v>156</v>
      </c>
      <c r="G236" s="212"/>
      <c r="H236" s="215">
        <v>13.215</v>
      </c>
      <c r="I236" s="216"/>
      <c r="J236" s="216"/>
      <c r="K236" s="212"/>
      <c r="L236" s="212"/>
      <c r="M236" s="217"/>
      <c r="N236" s="218"/>
      <c r="O236" s="219"/>
      <c r="P236" s="219"/>
      <c r="Q236" s="219"/>
      <c r="R236" s="219"/>
      <c r="S236" s="219"/>
      <c r="T236" s="219"/>
      <c r="U236" s="219"/>
      <c r="V236" s="219"/>
      <c r="W236" s="219"/>
      <c r="X236" s="220"/>
      <c r="AT236" s="221" t="s">
        <v>155</v>
      </c>
      <c r="AU236" s="221" t="s">
        <v>90</v>
      </c>
      <c r="AV236" s="14" t="s">
        <v>153</v>
      </c>
      <c r="AW236" s="14" t="s">
        <v>5</v>
      </c>
      <c r="AX236" s="14" t="s">
        <v>84</v>
      </c>
      <c r="AY236" s="221" t="s">
        <v>147</v>
      </c>
    </row>
    <row r="237" spans="1:65" s="2" customFormat="1" ht="11.25">
      <c r="A237" s="34"/>
      <c r="B237" s="35"/>
      <c r="C237" s="36"/>
      <c r="D237" s="201" t="s">
        <v>166</v>
      </c>
      <c r="E237" s="36"/>
      <c r="F237" s="222" t="s">
        <v>215</v>
      </c>
      <c r="G237" s="36"/>
      <c r="H237" s="36"/>
      <c r="I237" s="36"/>
      <c r="J237" s="36"/>
      <c r="K237" s="36"/>
      <c r="L237" s="36"/>
      <c r="M237" s="39"/>
      <c r="N237" s="223"/>
      <c r="O237" s="224"/>
      <c r="P237" s="71"/>
      <c r="Q237" s="71"/>
      <c r="R237" s="71"/>
      <c r="S237" s="71"/>
      <c r="T237" s="71"/>
      <c r="U237" s="71"/>
      <c r="V237" s="71"/>
      <c r="W237" s="71"/>
      <c r="X237" s="72"/>
      <c r="Y237" s="34"/>
      <c r="Z237" s="34"/>
      <c r="AA237" s="34"/>
      <c r="AB237" s="34"/>
      <c r="AC237" s="34"/>
      <c r="AD237" s="34"/>
      <c r="AE237" s="34"/>
      <c r="AU237" s="17" t="s">
        <v>90</v>
      </c>
    </row>
    <row r="238" spans="1:65" s="2" customFormat="1" ht="11.25">
      <c r="A238" s="34"/>
      <c r="B238" s="35"/>
      <c r="C238" s="36"/>
      <c r="D238" s="201" t="s">
        <v>166</v>
      </c>
      <c r="E238" s="36"/>
      <c r="F238" s="225" t="s">
        <v>97</v>
      </c>
      <c r="G238" s="36"/>
      <c r="H238" s="226">
        <v>13.215</v>
      </c>
      <c r="I238" s="36"/>
      <c r="J238" s="36"/>
      <c r="K238" s="36"/>
      <c r="L238" s="36"/>
      <c r="M238" s="39"/>
      <c r="N238" s="223"/>
      <c r="O238" s="224"/>
      <c r="P238" s="71"/>
      <c r="Q238" s="71"/>
      <c r="R238" s="71"/>
      <c r="S238" s="71"/>
      <c r="T238" s="71"/>
      <c r="U238" s="71"/>
      <c r="V238" s="71"/>
      <c r="W238" s="71"/>
      <c r="X238" s="72"/>
      <c r="Y238" s="34"/>
      <c r="Z238" s="34"/>
      <c r="AA238" s="34"/>
      <c r="AB238" s="34"/>
      <c r="AC238" s="34"/>
      <c r="AD238" s="34"/>
      <c r="AE238" s="34"/>
      <c r="AU238" s="17" t="s">
        <v>90</v>
      </c>
    </row>
    <row r="239" spans="1:65" s="2" customFormat="1" ht="11.25">
      <c r="A239" s="34"/>
      <c r="B239" s="35"/>
      <c r="C239" s="36"/>
      <c r="D239" s="201" t="s">
        <v>166</v>
      </c>
      <c r="E239" s="36"/>
      <c r="F239" s="225" t="s">
        <v>156</v>
      </c>
      <c r="G239" s="36"/>
      <c r="H239" s="226">
        <v>13.215</v>
      </c>
      <c r="I239" s="36"/>
      <c r="J239" s="36"/>
      <c r="K239" s="36"/>
      <c r="L239" s="36"/>
      <c r="M239" s="39"/>
      <c r="N239" s="223"/>
      <c r="O239" s="224"/>
      <c r="P239" s="71"/>
      <c r="Q239" s="71"/>
      <c r="R239" s="71"/>
      <c r="S239" s="71"/>
      <c r="T239" s="71"/>
      <c r="U239" s="71"/>
      <c r="V239" s="71"/>
      <c r="W239" s="71"/>
      <c r="X239" s="72"/>
      <c r="Y239" s="34"/>
      <c r="Z239" s="34"/>
      <c r="AA239" s="34"/>
      <c r="AB239" s="34"/>
      <c r="AC239" s="34"/>
      <c r="AD239" s="34"/>
      <c r="AE239" s="34"/>
      <c r="AU239" s="17" t="s">
        <v>90</v>
      </c>
    </row>
    <row r="240" spans="1:65" s="13" customFormat="1" ht="11.25">
      <c r="B240" s="199"/>
      <c r="C240" s="200"/>
      <c r="D240" s="201" t="s">
        <v>155</v>
      </c>
      <c r="E240" s="200"/>
      <c r="F240" s="203" t="s">
        <v>283</v>
      </c>
      <c r="G240" s="200"/>
      <c r="H240" s="204">
        <v>13.611000000000001</v>
      </c>
      <c r="I240" s="205"/>
      <c r="J240" s="205"/>
      <c r="K240" s="200"/>
      <c r="L240" s="200"/>
      <c r="M240" s="206"/>
      <c r="N240" s="207"/>
      <c r="O240" s="208"/>
      <c r="P240" s="208"/>
      <c r="Q240" s="208"/>
      <c r="R240" s="208"/>
      <c r="S240" s="208"/>
      <c r="T240" s="208"/>
      <c r="U240" s="208"/>
      <c r="V240" s="208"/>
      <c r="W240" s="208"/>
      <c r="X240" s="209"/>
      <c r="AT240" s="210" t="s">
        <v>155</v>
      </c>
      <c r="AU240" s="210" t="s">
        <v>90</v>
      </c>
      <c r="AV240" s="13" t="s">
        <v>90</v>
      </c>
      <c r="AW240" s="13" t="s">
        <v>4</v>
      </c>
      <c r="AX240" s="13" t="s">
        <v>84</v>
      </c>
      <c r="AY240" s="210" t="s">
        <v>147</v>
      </c>
    </row>
    <row r="241" spans="1:65" s="12" customFormat="1" ht="22.9" customHeight="1">
      <c r="B241" s="168"/>
      <c r="C241" s="169"/>
      <c r="D241" s="170" t="s">
        <v>78</v>
      </c>
      <c r="E241" s="183" t="s">
        <v>181</v>
      </c>
      <c r="F241" s="183" t="s">
        <v>284</v>
      </c>
      <c r="G241" s="169"/>
      <c r="H241" s="169"/>
      <c r="I241" s="172"/>
      <c r="J241" s="172"/>
      <c r="K241" s="184">
        <f>BK241</f>
        <v>0</v>
      </c>
      <c r="L241" s="169"/>
      <c r="M241" s="174"/>
      <c r="N241" s="175"/>
      <c r="O241" s="176"/>
      <c r="P241" s="176"/>
      <c r="Q241" s="177">
        <f>SUM(Q242:Q244)</f>
        <v>0</v>
      </c>
      <c r="R241" s="177">
        <f>SUM(R242:R244)</f>
        <v>0</v>
      </c>
      <c r="S241" s="176"/>
      <c r="T241" s="178">
        <f>SUM(T242:T244)</f>
        <v>0</v>
      </c>
      <c r="U241" s="176"/>
      <c r="V241" s="178">
        <f>SUM(V242:V244)</f>
        <v>5.1307410000000004</v>
      </c>
      <c r="W241" s="176"/>
      <c r="X241" s="179">
        <f>SUM(X242:X244)</f>
        <v>0</v>
      </c>
      <c r="AR241" s="180" t="s">
        <v>84</v>
      </c>
      <c r="AT241" s="181" t="s">
        <v>78</v>
      </c>
      <c r="AU241" s="181" t="s">
        <v>84</v>
      </c>
      <c r="AY241" s="180" t="s">
        <v>147</v>
      </c>
      <c r="BK241" s="182">
        <f>SUM(BK242:BK244)</f>
        <v>0</v>
      </c>
    </row>
    <row r="242" spans="1:65" s="2" customFormat="1" ht="21.75" customHeight="1">
      <c r="A242" s="34"/>
      <c r="B242" s="35"/>
      <c r="C242" s="185" t="s">
        <v>285</v>
      </c>
      <c r="D242" s="185" t="s">
        <v>149</v>
      </c>
      <c r="E242" s="186" t="s">
        <v>286</v>
      </c>
      <c r="F242" s="187" t="s">
        <v>287</v>
      </c>
      <c r="G242" s="188" t="s">
        <v>88</v>
      </c>
      <c r="H242" s="189">
        <v>27.93</v>
      </c>
      <c r="I242" s="190"/>
      <c r="J242" s="190"/>
      <c r="K242" s="191">
        <f>ROUND(P242*H242,2)</f>
        <v>0</v>
      </c>
      <c r="L242" s="187" t="s">
        <v>1</v>
      </c>
      <c r="M242" s="39"/>
      <c r="N242" s="192" t="s">
        <v>1</v>
      </c>
      <c r="O242" s="193" t="s">
        <v>42</v>
      </c>
      <c r="P242" s="194">
        <f>I242+J242</f>
        <v>0</v>
      </c>
      <c r="Q242" s="194">
        <f>ROUND(I242*H242,2)</f>
        <v>0</v>
      </c>
      <c r="R242" s="194">
        <f>ROUND(J242*H242,2)</f>
        <v>0</v>
      </c>
      <c r="S242" s="71"/>
      <c r="T242" s="195">
        <f>S242*H242</f>
        <v>0</v>
      </c>
      <c r="U242" s="195">
        <v>0.1837</v>
      </c>
      <c r="V242" s="195">
        <f>U242*H242</f>
        <v>5.1307410000000004</v>
      </c>
      <c r="W242" s="195">
        <v>0</v>
      </c>
      <c r="X242" s="196">
        <f>W242*H242</f>
        <v>0</v>
      </c>
      <c r="Y242" s="34"/>
      <c r="Z242" s="34"/>
      <c r="AA242" s="34"/>
      <c r="AB242" s="34"/>
      <c r="AC242" s="34"/>
      <c r="AD242" s="34"/>
      <c r="AE242" s="34"/>
      <c r="AR242" s="197" t="s">
        <v>153</v>
      </c>
      <c r="AT242" s="197" t="s">
        <v>149</v>
      </c>
      <c r="AU242" s="197" t="s">
        <v>90</v>
      </c>
      <c r="AY242" s="17" t="s">
        <v>147</v>
      </c>
      <c r="BE242" s="198">
        <f>IF(O242="základní",K242,0)</f>
        <v>0</v>
      </c>
      <c r="BF242" s="198">
        <f>IF(O242="snížená",K242,0)</f>
        <v>0</v>
      </c>
      <c r="BG242" s="198">
        <f>IF(O242="zákl. přenesená",K242,0)</f>
        <v>0</v>
      </c>
      <c r="BH242" s="198">
        <f>IF(O242="sníž. přenesená",K242,0)</f>
        <v>0</v>
      </c>
      <c r="BI242" s="198">
        <f>IF(O242="nulová",K242,0)</f>
        <v>0</v>
      </c>
      <c r="BJ242" s="17" t="s">
        <v>84</v>
      </c>
      <c r="BK242" s="198">
        <f>ROUND(P242*H242,2)</f>
        <v>0</v>
      </c>
      <c r="BL242" s="17" t="s">
        <v>153</v>
      </c>
      <c r="BM242" s="197" t="s">
        <v>288</v>
      </c>
    </row>
    <row r="243" spans="1:65" s="13" customFormat="1" ht="11.25">
      <c r="B243" s="199"/>
      <c r="C243" s="200"/>
      <c r="D243" s="201" t="s">
        <v>155</v>
      </c>
      <c r="E243" s="202" t="s">
        <v>1</v>
      </c>
      <c r="F243" s="203" t="s">
        <v>100</v>
      </c>
      <c r="G243" s="200"/>
      <c r="H243" s="204">
        <v>27.93</v>
      </c>
      <c r="I243" s="205"/>
      <c r="J243" s="205"/>
      <c r="K243" s="200"/>
      <c r="L243" s="200"/>
      <c r="M243" s="206"/>
      <c r="N243" s="207"/>
      <c r="O243" s="208"/>
      <c r="P243" s="208"/>
      <c r="Q243" s="208"/>
      <c r="R243" s="208"/>
      <c r="S243" s="208"/>
      <c r="T243" s="208"/>
      <c r="U243" s="208"/>
      <c r="V243" s="208"/>
      <c r="W243" s="208"/>
      <c r="X243" s="209"/>
      <c r="AT243" s="210" t="s">
        <v>155</v>
      </c>
      <c r="AU243" s="210" t="s">
        <v>90</v>
      </c>
      <c r="AV243" s="13" t="s">
        <v>90</v>
      </c>
      <c r="AW243" s="13" t="s">
        <v>5</v>
      </c>
      <c r="AX243" s="13" t="s">
        <v>79</v>
      </c>
      <c r="AY243" s="210" t="s">
        <v>147</v>
      </c>
    </row>
    <row r="244" spans="1:65" s="14" customFormat="1" ht="11.25">
      <c r="B244" s="211"/>
      <c r="C244" s="212"/>
      <c r="D244" s="201" t="s">
        <v>155</v>
      </c>
      <c r="E244" s="213" t="s">
        <v>98</v>
      </c>
      <c r="F244" s="214" t="s">
        <v>156</v>
      </c>
      <c r="G244" s="212"/>
      <c r="H244" s="215">
        <v>27.93</v>
      </c>
      <c r="I244" s="216"/>
      <c r="J244" s="216"/>
      <c r="K244" s="212"/>
      <c r="L244" s="212"/>
      <c r="M244" s="217"/>
      <c r="N244" s="218"/>
      <c r="O244" s="219"/>
      <c r="P244" s="219"/>
      <c r="Q244" s="219"/>
      <c r="R244" s="219"/>
      <c r="S244" s="219"/>
      <c r="T244" s="219"/>
      <c r="U244" s="219"/>
      <c r="V244" s="219"/>
      <c r="W244" s="219"/>
      <c r="X244" s="220"/>
      <c r="AT244" s="221" t="s">
        <v>155</v>
      </c>
      <c r="AU244" s="221" t="s">
        <v>90</v>
      </c>
      <c r="AV244" s="14" t="s">
        <v>153</v>
      </c>
      <c r="AW244" s="14" t="s">
        <v>5</v>
      </c>
      <c r="AX244" s="14" t="s">
        <v>84</v>
      </c>
      <c r="AY244" s="221" t="s">
        <v>147</v>
      </c>
    </row>
    <row r="245" spans="1:65" s="12" customFormat="1" ht="22.9" customHeight="1">
      <c r="B245" s="168"/>
      <c r="C245" s="169"/>
      <c r="D245" s="170" t="s">
        <v>78</v>
      </c>
      <c r="E245" s="183" t="s">
        <v>195</v>
      </c>
      <c r="F245" s="183" t="s">
        <v>289</v>
      </c>
      <c r="G245" s="169"/>
      <c r="H245" s="169"/>
      <c r="I245" s="172"/>
      <c r="J245" s="172"/>
      <c r="K245" s="184">
        <f>BK245</f>
        <v>0</v>
      </c>
      <c r="L245" s="169"/>
      <c r="M245" s="174"/>
      <c r="N245" s="175"/>
      <c r="O245" s="176"/>
      <c r="P245" s="176"/>
      <c r="Q245" s="177">
        <f>SUM(Q246:Q247)</f>
        <v>0</v>
      </c>
      <c r="R245" s="177">
        <f>SUM(R246:R247)</f>
        <v>0</v>
      </c>
      <c r="S245" s="176"/>
      <c r="T245" s="178">
        <f>SUM(T246:T247)</f>
        <v>0</v>
      </c>
      <c r="U245" s="176"/>
      <c r="V245" s="178">
        <f>SUM(V246:V247)</f>
        <v>1.5E-3</v>
      </c>
      <c r="W245" s="176"/>
      <c r="X245" s="179">
        <f>SUM(X246:X247)</f>
        <v>0</v>
      </c>
      <c r="AR245" s="180" t="s">
        <v>84</v>
      </c>
      <c r="AT245" s="181" t="s">
        <v>78</v>
      </c>
      <c r="AU245" s="181" t="s">
        <v>84</v>
      </c>
      <c r="AY245" s="180" t="s">
        <v>147</v>
      </c>
      <c r="BK245" s="182">
        <f>SUM(BK246:BK247)</f>
        <v>0</v>
      </c>
    </row>
    <row r="246" spans="1:65" s="2" customFormat="1" ht="37.9" customHeight="1">
      <c r="A246" s="34"/>
      <c r="B246" s="35"/>
      <c r="C246" s="185" t="s">
        <v>290</v>
      </c>
      <c r="D246" s="185" t="s">
        <v>149</v>
      </c>
      <c r="E246" s="186" t="s">
        <v>291</v>
      </c>
      <c r="F246" s="187" t="s">
        <v>292</v>
      </c>
      <c r="G246" s="188" t="s">
        <v>265</v>
      </c>
      <c r="H246" s="189">
        <v>1</v>
      </c>
      <c r="I246" s="190"/>
      <c r="J246" s="190"/>
      <c r="K246" s="191">
        <f>ROUND(P246*H246,2)</f>
        <v>0</v>
      </c>
      <c r="L246" s="187" t="s">
        <v>152</v>
      </c>
      <c r="M246" s="39"/>
      <c r="N246" s="192" t="s">
        <v>1</v>
      </c>
      <c r="O246" s="193" t="s">
        <v>42</v>
      </c>
      <c r="P246" s="194">
        <f>I246+J246</f>
        <v>0</v>
      </c>
      <c r="Q246" s="194">
        <f>ROUND(I246*H246,2)</f>
        <v>0</v>
      </c>
      <c r="R246" s="194">
        <f>ROUND(J246*H246,2)</f>
        <v>0</v>
      </c>
      <c r="S246" s="71"/>
      <c r="T246" s="195">
        <f>S246*H246</f>
        <v>0</v>
      </c>
      <c r="U246" s="195">
        <v>0</v>
      </c>
      <c r="V246" s="195">
        <f>U246*H246</f>
        <v>0</v>
      </c>
      <c r="W246" s="195">
        <v>0</v>
      </c>
      <c r="X246" s="196">
        <f>W246*H246</f>
        <v>0</v>
      </c>
      <c r="Y246" s="34"/>
      <c r="Z246" s="34"/>
      <c r="AA246" s="34"/>
      <c r="AB246" s="34"/>
      <c r="AC246" s="34"/>
      <c r="AD246" s="34"/>
      <c r="AE246" s="34"/>
      <c r="AR246" s="197" t="s">
        <v>153</v>
      </c>
      <c r="AT246" s="197" t="s">
        <v>149</v>
      </c>
      <c r="AU246" s="197" t="s">
        <v>90</v>
      </c>
      <c r="AY246" s="17" t="s">
        <v>147</v>
      </c>
      <c r="BE246" s="198">
        <f>IF(O246="základní",K246,0)</f>
        <v>0</v>
      </c>
      <c r="BF246" s="198">
        <f>IF(O246="snížená",K246,0)</f>
        <v>0</v>
      </c>
      <c r="BG246" s="198">
        <f>IF(O246="zákl. přenesená",K246,0)</f>
        <v>0</v>
      </c>
      <c r="BH246" s="198">
        <f>IF(O246="sníž. přenesená",K246,0)</f>
        <v>0</v>
      </c>
      <c r="BI246" s="198">
        <f>IF(O246="nulová",K246,0)</f>
        <v>0</v>
      </c>
      <c r="BJ246" s="17" t="s">
        <v>84</v>
      </c>
      <c r="BK246" s="198">
        <f>ROUND(P246*H246,2)</f>
        <v>0</v>
      </c>
      <c r="BL246" s="17" t="s">
        <v>153</v>
      </c>
      <c r="BM246" s="197" t="s">
        <v>293</v>
      </c>
    </row>
    <row r="247" spans="1:65" s="2" customFormat="1" ht="24.2" customHeight="1">
      <c r="A247" s="34"/>
      <c r="B247" s="35"/>
      <c r="C247" s="237" t="s">
        <v>294</v>
      </c>
      <c r="D247" s="237" t="s">
        <v>205</v>
      </c>
      <c r="E247" s="238" t="s">
        <v>295</v>
      </c>
      <c r="F247" s="239" t="s">
        <v>296</v>
      </c>
      <c r="G247" s="240" t="s">
        <v>265</v>
      </c>
      <c r="H247" s="241">
        <v>1</v>
      </c>
      <c r="I247" s="242"/>
      <c r="J247" s="243"/>
      <c r="K247" s="244">
        <f>ROUND(P247*H247,2)</f>
        <v>0</v>
      </c>
      <c r="L247" s="239" t="s">
        <v>152</v>
      </c>
      <c r="M247" s="245"/>
      <c r="N247" s="246" t="s">
        <v>1</v>
      </c>
      <c r="O247" s="193" t="s">
        <v>42</v>
      </c>
      <c r="P247" s="194">
        <f>I247+J247</f>
        <v>0</v>
      </c>
      <c r="Q247" s="194">
        <f>ROUND(I247*H247,2)</f>
        <v>0</v>
      </c>
      <c r="R247" s="194">
        <f>ROUND(J247*H247,2)</f>
        <v>0</v>
      </c>
      <c r="S247" s="71"/>
      <c r="T247" s="195">
        <f>S247*H247</f>
        <v>0</v>
      </c>
      <c r="U247" s="195">
        <v>1.5E-3</v>
      </c>
      <c r="V247" s="195">
        <f>U247*H247</f>
        <v>1.5E-3</v>
      </c>
      <c r="W247" s="195">
        <v>0</v>
      </c>
      <c r="X247" s="196">
        <f>W247*H247</f>
        <v>0</v>
      </c>
      <c r="Y247" s="34"/>
      <c r="Z247" s="34"/>
      <c r="AA247" s="34"/>
      <c r="AB247" s="34"/>
      <c r="AC247" s="34"/>
      <c r="AD247" s="34"/>
      <c r="AE247" s="34"/>
      <c r="AR247" s="197" t="s">
        <v>195</v>
      </c>
      <c r="AT247" s="197" t="s">
        <v>205</v>
      </c>
      <c r="AU247" s="197" t="s">
        <v>90</v>
      </c>
      <c r="AY247" s="17" t="s">
        <v>147</v>
      </c>
      <c r="BE247" s="198">
        <f>IF(O247="základní",K247,0)</f>
        <v>0</v>
      </c>
      <c r="BF247" s="198">
        <f>IF(O247="snížená",K247,0)</f>
        <v>0</v>
      </c>
      <c r="BG247" s="198">
        <f>IF(O247="zákl. přenesená",K247,0)</f>
        <v>0</v>
      </c>
      <c r="BH247" s="198">
        <f>IF(O247="sníž. přenesená",K247,0)</f>
        <v>0</v>
      </c>
      <c r="BI247" s="198">
        <f>IF(O247="nulová",K247,0)</f>
        <v>0</v>
      </c>
      <c r="BJ247" s="17" t="s">
        <v>84</v>
      </c>
      <c r="BK247" s="198">
        <f>ROUND(P247*H247,2)</f>
        <v>0</v>
      </c>
      <c r="BL247" s="17" t="s">
        <v>153</v>
      </c>
      <c r="BM247" s="197" t="s">
        <v>297</v>
      </c>
    </row>
    <row r="248" spans="1:65" s="12" customFormat="1" ht="22.9" customHeight="1">
      <c r="B248" s="168"/>
      <c r="C248" s="169"/>
      <c r="D248" s="170" t="s">
        <v>78</v>
      </c>
      <c r="E248" s="183" t="s">
        <v>200</v>
      </c>
      <c r="F248" s="183" t="s">
        <v>298</v>
      </c>
      <c r="G248" s="169"/>
      <c r="H248" s="169"/>
      <c r="I248" s="172"/>
      <c r="J248" s="172"/>
      <c r="K248" s="184">
        <f>BK248</f>
        <v>0</v>
      </c>
      <c r="L248" s="169"/>
      <c r="M248" s="174"/>
      <c r="N248" s="175"/>
      <c r="O248" s="176"/>
      <c r="P248" s="176"/>
      <c r="Q248" s="177">
        <f>SUM(Q249:Q286)</f>
        <v>0</v>
      </c>
      <c r="R248" s="177">
        <f>SUM(R249:R286)</f>
        <v>0</v>
      </c>
      <c r="S248" s="176"/>
      <c r="T248" s="178">
        <f>SUM(T249:T286)</f>
        <v>0</v>
      </c>
      <c r="U248" s="176"/>
      <c r="V248" s="178">
        <f>SUM(V249:V286)</f>
        <v>4.8035403899999993</v>
      </c>
      <c r="W248" s="176"/>
      <c r="X248" s="179">
        <f>SUM(X249:X286)</f>
        <v>4.0821800000000001</v>
      </c>
      <c r="AR248" s="180" t="s">
        <v>84</v>
      </c>
      <c r="AT248" s="181" t="s">
        <v>78</v>
      </c>
      <c r="AU248" s="181" t="s">
        <v>84</v>
      </c>
      <c r="AY248" s="180" t="s">
        <v>147</v>
      </c>
      <c r="BK248" s="182">
        <f>SUM(BK249:BK286)</f>
        <v>0</v>
      </c>
    </row>
    <row r="249" spans="1:65" s="2" customFormat="1" ht="33" customHeight="1">
      <c r="A249" s="34"/>
      <c r="B249" s="35"/>
      <c r="C249" s="185" t="s">
        <v>299</v>
      </c>
      <c r="D249" s="185" t="s">
        <v>149</v>
      </c>
      <c r="E249" s="186" t="s">
        <v>300</v>
      </c>
      <c r="F249" s="187" t="s">
        <v>301</v>
      </c>
      <c r="G249" s="188" t="s">
        <v>257</v>
      </c>
      <c r="H249" s="189">
        <v>30.094999999999999</v>
      </c>
      <c r="I249" s="190"/>
      <c r="J249" s="190"/>
      <c r="K249" s="191">
        <f>ROUND(P249*H249,2)</f>
        <v>0</v>
      </c>
      <c r="L249" s="187" t="s">
        <v>152</v>
      </c>
      <c r="M249" s="39"/>
      <c r="N249" s="192" t="s">
        <v>1</v>
      </c>
      <c r="O249" s="193" t="s">
        <v>42</v>
      </c>
      <c r="P249" s="194">
        <f>I249+J249</f>
        <v>0</v>
      </c>
      <c r="Q249" s="194">
        <f>ROUND(I249*H249,2)</f>
        <v>0</v>
      </c>
      <c r="R249" s="194">
        <f>ROUND(J249*H249,2)</f>
        <v>0</v>
      </c>
      <c r="S249" s="71"/>
      <c r="T249" s="195">
        <f>S249*H249</f>
        <v>0</v>
      </c>
      <c r="U249" s="195">
        <v>0.1295</v>
      </c>
      <c r="V249" s="195">
        <f>U249*H249</f>
        <v>3.8973024999999999</v>
      </c>
      <c r="W249" s="195">
        <v>0</v>
      </c>
      <c r="X249" s="196">
        <f>W249*H249</f>
        <v>0</v>
      </c>
      <c r="Y249" s="34"/>
      <c r="Z249" s="34"/>
      <c r="AA249" s="34"/>
      <c r="AB249" s="34"/>
      <c r="AC249" s="34"/>
      <c r="AD249" s="34"/>
      <c r="AE249" s="34"/>
      <c r="AR249" s="197" t="s">
        <v>153</v>
      </c>
      <c r="AT249" s="197" t="s">
        <v>149</v>
      </c>
      <c r="AU249" s="197" t="s">
        <v>90</v>
      </c>
      <c r="AY249" s="17" t="s">
        <v>147</v>
      </c>
      <c r="BE249" s="198">
        <f>IF(O249="základní",K249,0)</f>
        <v>0</v>
      </c>
      <c r="BF249" s="198">
        <f>IF(O249="snížená",K249,0)</f>
        <v>0</v>
      </c>
      <c r="BG249" s="198">
        <f>IF(O249="zákl. přenesená",K249,0)</f>
        <v>0</v>
      </c>
      <c r="BH249" s="198">
        <f>IF(O249="sníž. přenesená",K249,0)</f>
        <v>0</v>
      </c>
      <c r="BI249" s="198">
        <f>IF(O249="nulová",K249,0)</f>
        <v>0</v>
      </c>
      <c r="BJ249" s="17" t="s">
        <v>84</v>
      </c>
      <c r="BK249" s="198">
        <f>ROUND(P249*H249,2)</f>
        <v>0</v>
      </c>
      <c r="BL249" s="17" t="s">
        <v>153</v>
      </c>
      <c r="BM249" s="197" t="s">
        <v>302</v>
      </c>
    </row>
    <row r="250" spans="1:65" s="13" customFormat="1" ht="11.25">
      <c r="B250" s="199"/>
      <c r="C250" s="200"/>
      <c r="D250" s="201" t="s">
        <v>155</v>
      </c>
      <c r="E250" s="202" t="s">
        <v>1</v>
      </c>
      <c r="F250" s="203" t="s">
        <v>303</v>
      </c>
      <c r="G250" s="200"/>
      <c r="H250" s="204">
        <v>3.645</v>
      </c>
      <c r="I250" s="205"/>
      <c r="J250" s="205"/>
      <c r="K250" s="200"/>
      <c r="L250" s="200"/>
      <c r="M250" s="206"/>
      <c r="N250" s="207"/>
      <c r="O250" s="208"/>
      <c r="P250" s="208"/>
      <c r="Q250" s="208"/>
      <c r="R250" s="208"/>
      <c r="S250" s="208"/>
      <c r="T250" s="208"/>
      <c r="U250" s="208"/>
      <c r="V250" s="208"/>
      <c r="W250" s="208"/>
      <c r="X250" s="209"/>
      <c r="AT250" s="210" t="s">
        <v>155</v>
      </c>
      <c r="AU250" s="210" t="s">
        <v>90</v>
      </c>
      <c r="AV250" s="13" t="s">
        <v>90</v>
      </c>
      <c r="AW250" s="13" t="s">
        <v>5</v>
      </c>
      <c r="AX250" s="13" t="s">
        <v>79</v>
      </c>
      <c r="AY250" s="210" t="s">
        <v>147</v>
      </c>
    </row>
    <row r="251" spans="1:65" s="13" customFormat="1" ht="11.25">
      <c r="B251" s="199"/>
      <c r="C251" s="200"/>
      <c r="D251" s="201" t="s">
        <v>155</v>
      </c>
      <c r="E251" s="202" t="s">
        <v>1</v>
      </c>
      <c r="F251" s="203" t="s">
        <v>304</v>
      </c>
      <c r="G251" s="200"/>
      <c r="H251" s="204">
        <v>8.8149999999999995</v>
      </c>
      <c r="I251" s="205"/>
      <c r="J251" s="205"/>
      <c r="K251" s="200"/>
      <c r="L251" s="200"/>
      <c r="M251" s="206"/>
      <c r="N251" s="207"/>
      <c r="O251" s="208"/>
      <c r="P251" s="208"/>
      <c r="Q251" s="208"/>
      <c r="R251" s="208"/>
      <c r="S251" s="208"/>
      <c r="T251" s="208"/>
      <c r="U251" s="208"/>
      <c r="V251" s="208"/>
      <c r="W251" s="208"/>
      <c r="X251" s="209"/>
      <c r="AT251" s="210" t="s">
        <v>155</v>
      </c>
      <c r="AU251" s="210" t="s">
        <v>90</v>
      </c>
      <c r="AV251" s="13" t="s">
        <v>90</v>
      </c>
      <c r="AW251" s="13" t="s">
        <v>5</v>
      </c>
      <c r="AX251" s="13" t="s">
        <v>79</v>
      </c>
      <c r="AY251" s="210" t="s">
        <v>147</v>
      </c>
    </row>
    <row r="252" spans="1:65" s="13" customFormat="1" ht="11.25">
      <c r="B252" s="199"/>
      <c r="C252" s="200"/>
      <c r="D252" s="201" t="s">
        <v>155</v>
      </c>
      <c r="E252" s="202" t="s">
        <v>1</v>
      </c>
      <c r="F252" s="203" t="s">
        <v>305</v>
      </c>
      <c r="G252" s="200"/>
      <c r="H252" s="204">
        <v>17.635000000000002</v>
      </c>
      <c r="I252" s="205"/>
      <c r="J252" s="205"/>
      <c r="K252" s="200"/>
      <c r="L252" s="200"/>
      <c r="M252" s="206"/>
      <c r="N252" s="207"/>
      <c r="O252" s="208"/>
      <c r="P252" s="208"/>
      <c r="Q252" s="208"/>
      <c r="R252" s="208"/>
      <c r="S252" s="208"/>
      <c r="T252" s="208"/>
      <c r="U252" s="208"/>
      <c r="V252" s="208"/>
      <c r="W252" s="208"/>
      <c r="X252" s="209"/>
      <c r="AT252" s="210" t="s">
        <v>155</v>
      </c>
      <c r="AU252" s="210" t="s">
        <v>90</v>
      </c>
      <c r="AV252" s="13" t="s">
        <v>90</v>
      </c>
      <c r="AW252" s="13" t="s">
        <v>5</v>
      </c>
      <c r="AX252" s="13" t="s">
        <v>79</v>
      </c>
      <c r="AY252" s="210" t="s">
        <v>147</v>
      </c>
    </row>
    <row r="253" spans="1:65" s="14" customFormat="1" ht="11.25">
      <c r="B253" s="211"/>
      <c r="C253" s="212"/>
      <c r="D253" s="201" t="s">
        <v>155</v>
      </c>
      <c r="E253" s="213" t="s">
        <v>1</v>
      </c>
      <c r="F253" s="214" t="s">
        <v>156</v>
      </c>
      <c r="G253" s="212"/>
      <c r="H253" s="215">
        <v>30.094999999999999</v>
      </c>
      <c r="I253" s="216"/>
      <c r="J253" s="216"/>
      <c r="K253" s="212"/>
      <c r="L253" s="212"/>
      <c r="M253" s="217"/>
      <c r="N253" s="218"/>
      <c r="O253" s="219"/>
      <c r="P253" s="219"/>
      <c r="Q253" s="219"/>
      <c r="R253" s="219"/>
      <c r="S253" s="219"/>
      <c r="T253" s="219"/>
      <c r="U253" s="219"/>
      <c r="V253" s="219"/>
      <c r="W253" s="219"/>
      <c r="X253" s="220"/>
      <c r="AT253" s="221" t="s">
        <v>155</v>
      </c>
      <c r="AU253" s="221" t="s">
        <v>90</v>
      </c>
      <c r="AV253" s="14" t="s">
        <v>153</v>
      </c>
      <c r="AW253" s="14" t="s">
        <v>5</v>
      </c>
      <c r="AX253" s="14" t="s">
        <v>84</v>
      </c>
      <c r="AY253" s="221" t="s">
        <v>147</v>
      </c>
    </row>
    <row r="254" spans="1:65" s="2" customFormat="1" ht="24.2" customHeight="1">
      <c r="A254" s="34"/>
      <c r="B254" s="35"/>
      <c r="C254" s="237" t="s">
        <v>306</v>
      </c>
      <c r="D254" s="237" t="s">
        <v>205</v>
      </c>
      <c r="E254" s="238" t="s">
        <v>307</v>
      </c>
      <c r="F254" s="239" t="s">
        <v>308</v>
      </c>
      <c r="G254" s="240" t="s">
        <v>257</v>
      </c>
      <c r="H254" s="241">
        <v>30.696999999999999</v>
      </c>
      <c r="I254" s="242"/>
      <c r="J254" s="243"/>
      <c r="K254" s="244">
        <f>ROUND(P254*H254,2)</f>
        <v>0</v>
      </c>
      <c r="L254" s="239" t="s">
        <v>152</v>
      </c>
      <c r="M254" s="245"/>
      <c r="N254" s="246" t="s">
        <v>1</v>
      </c>
      <c r="O254" s="193" t="s">
        <v>42</v>
      </c>
      <c r="P254" s="194">
        <f>I254+J254</f>
        <v>0</v>
      </c>
      <c r="Q254" s="194">
        <f>ROUND(I254*H254,2)</f>
        <v>0</v>
      </c>
      <c r="R254" s="194">
        <f>ROUND(J254*H254,2)</f>
        <v>0</v>
      </c>
      <c r="S254" s="71"/>
      <c r="T254" s="195">
        <f>S254*H254</f>
        <v>0</v>
      </c>
      <c r="U254" s="195">
        <v>2.9000000000000001E-2</v>
      </c>
      <c r="V254" s="195">
        <f>U254*H254</f>
        <v>0.89021300000000003</v>
      </c>
      <c r="W254" s="195">
        <v>0</v>
      </c>
      <c r="X254" s="196">
        <f>W254*H254</f>
        <v>0</v>
      </c>
      <c r="Y254" s="34"/>
      <c r="Z254" s="34"/>
      <c r="AA254" s="34"/>
      <c r="AB254" s="34"/>
      <c r="AC254" s="34"/>
      <c r="AD254" s="34"/>
      <c r="AE254" s="34"/>
      <c r="AR254" s="197" t="s">
        <v>195</v>
      </c>
      <c r="AT254" s="197" t="s">
        <v>205</v>
      </c>
      <c r="AU254" s="197" t="s">
        <v>90</v>
      </c>
      <c r="AY254" s="17" t="s">
        <v>147</v>
      </c>
      <c r="BE254" s="198">
        <f>IF(O254="základní",K254,0)</f>
        <v>0</v>
      </c>
      <c r="BF254" s="198">
        <f>IF(O254="snížená",K254,0)</f>
        <v>0</v>
      </c>
      <c r="BG254" s="198">
        <f>IF(O254="zákl. přenesená",K254,0)</f>
        <v>0</v>
      </c>
      <c r="BH254" s="198">
        <f>IF(O254="sníž. přenesená",K254,0)</f>
        <v>0</v>
      </c>
      <c r="BI254" s="198">
        <f>IF(O254="nulová",K254,0)</f>
        <v>0</v>
      </c>
      <c r="BJ254" s="17" t="s">
        <v>84</v>
      </c>
      <c r="BK254" s="198">
        <f>ROUND(P254*H254,2)</f>
        <v>0</v>
      </c>
      <c r="BL254" s="17" t="s">
        <v>153</v>
      </c>
      <c r="BM254" s="197" t="s">
        <v>309</v>
      </c>
    </row>
    <row r="255" spans="1:65" s="13" customFormat="1" ht="11.25">
      <c r="B255" s="199"/>
      <c r="C255" s="200"/>
      <c r="D255" s="201" t="s">
        <v>155</v>
      </c>
      <c r="E255" s="202" t="s">
        <v>1</v>
      </c>
      <c r="F255" s="203" t="s">
        <v>303</v>
      </c>
      <c r="G255" s="200"/>
      <c r="H255" s="204">
        <v>3.645</v>
      </c>
      <c r="I255" s="205"/>
      <c r="J255" s="205"/>
      <c r="K255" s="200"/>
      <c r="L255" s="200"/>
      <c r="M255" s="206"/>
      <c r="N255" s="207"/>
      <c r="O255" s="208"/>
      <c r="P255" s="208"/>
      <c r="Q255" s="208"/>
      <c r="R255" s="208"/>
      <c r="S255" s="208"/>
      <c r="T255" s="208"/>
      <c r="U255" s="208"/>
      <c r="V255" s="208"/>
      <c r="W255" s="208"/>
      <c r="X255" s="209"/>
      <c r="AT255" s="210" t="s">
        <v>155</v>
      </c>
      <c r="AU255" s="210" t="s">
        <v>90</v>
      </c>
      <c r="AV255" s="13" t="s">
        <v>90</v>
      </c>
      <c r="AW255" s="13" t="s">
        <v>5</v>
      </c>
      <c r="AX255" s="13" t="s">
        <v>79</v>
      </c>
      <c r="AY255" s="210" t="s">
        <v>147</v>
      </c>
    </row>
    <row r="256" spans="1:65" s="13" customFormat="1" ht="11.25">
      <c r="B256" s="199"/>
      <c r="C256" s="200"/>
      <c r="D256" s="201" t="s">
        <v>155</v>
      </c>
      <c r="E256" s="202" t="s">
        <v>1</v>
      </c>
      <c r="F256" s="203" t="s">
        <v>304</v>
      </c>
      <c r="G256" s="200"/>
      <c r="H256" s="204">
        <v>8.8149999999999995</v>
      </c>
      <c r="I256" s="205"/>
      <c r="J256" s="205"/>
      <c r="K256" s="200"/>
      <c r="L256" s="200"/>
      <c r="M256" s="206"/>
      <c r="N256" s="207"/>
      <c r="O256" s="208"/>
      <c r="P256" s="208"/>
      <c r="Q256" s="208"/>
      <c r="R256" s="208"/>
      <c r="S256" s="208"/>
      <c r="T256" s="208"/>
      <c r="U256" s="208"/>
      <c r="V256" s="208"/>
      <c r="W256" s="208"/>
      <c r="X256" s="209"/>
      <c r="AT256" s="210" t="s">
        <v>155</v>
      </c>
      <c r="AU256" s="210" t="s">
        <v>90</v>
      </c>
      <c r="AV256" s="13" t="s">
        <v>90</v>
      </c>
      <c r="AW256" s="13" t="s">
        <v>5</v>
      </c>
      <c r="AX256" s="13" t="s">
        <v>79</v>
      </c>
      <c r="AY256" s="210" t="s">
        <v>147</v>
      </c>
    </row>
    <row r="257" spans="1:65" s="13" customFormat="1" ht="11.25">
      <c r="B257" s="199"/>
      <c r="C257" s="200"/>
      <c r="D257" s="201" t="s">
        <v>155</v>
      </c>
      <c r="E257" s="202" t="s">
        <v>1</v>
      </c>
      <c r="F257" s="203" t="s">
        <v>305</v>
      </c>
      <c r="G257" s="200"/>
      <c r="H257" s="204">
        <v>17.635000000000002</v>
      </c>
      <c r="I257" s="205"/>
      <c r="J257" s="205"/>
      <c r="K257" s="200"/>
      <c r="L257" s="200"/>
      <c r="M257" s="206"/>
      <c r="N257" s="207"/>
      <c r="O257" s="208"/>
      <c r="P257" s="208"/>
      <c r="Q257" s="208"/>
      <c r="R257" s="208"/>
      <c r="S257" s="208"/>
      <c r="T257" s="208"/>
      <c r="U257" s="208"/>
      <c r="V257" s="208"/>
      <c r="W257" s="208"/>
      <c r="X257" s="209"/>
      <c r="AT257" s="210" t="s">
        <v>155</v>
      </c>
      <c r="AU257" s="210" t="s">
        <v>90</v>
      </c>
      <c r="AV257" s="13" t="s">
        <v>90</v>
      </c>
      <c r="AW257" s="13" t="s">
        <v>5</v>
      </c>
      <c r="AX257" s="13" t="s">
        <v>79</v>
      </c>
      <c r="AY257" s="210" t="s">
        <v>147</v>
      </c>
    </row>
    <row r="258" spans="1:65" s="14" customFormat="1" ht="11.25">
      <c r="B258" s="211"/>
      <c r="C258" s="212"/>
      <c r="D258" s="201" t="s">
        <v>155</v>
      </c>
      <c r="E258" s="213" t="s">
        <v>1</v>
      </c>
      <c r="F258" s="214" t="s">
        <v>156</v>
      </c>
      <c r="G258" s="212"/>
      <c r="H258" s="215">
        <v>30.094999999999999</v>
      </c>
      <c r="I258" s="216"/>
      <c r="J258" s="216"/>
      <c r="K258" s="212"/>
      <c r="L258" s="212"/>
      <c r="M258" s="217"/>
      <c r="N258" s="218"/>
      <c r="O258" s="219"/>
      <c r="P258" s="219"/>
      <c r="Q258" s="219"/>
      <c r="R258" s="219"/>
      <c r="S258" s="219"/>
      <c r="T258" s="219"/>
      <c r="U258" s="219"/>
      <c r="V258" s="219"/>
      <c r="W258" s="219"/>
      <c r="X258" s="220"/>
      <c r="AT258" s="221" t="s">
        <v>155</v>
      </c>
      <c r="AU258" s="221" t="s">
        <v>90</v>
      </c>
      <c r="AV258" s="14" t="s">
        <v>153</v>
      </c>
      <c r="AW258" s="14" t="s">
        <v>5</v>
      </c>
      <c r="AX258" s="14" t="s">
        <v>84</v>
      </c>
      <c r="AY258" s="221" t="s">
        <v>147</v>
      </c>
    </row>
    <row r="259" spans="1:65" s="13" customFormat="1" ht="11.25">
      <c r="B259" s="199"/>
      <c r="C259" s="200"/>
      <c r="D259" s="201" t="s">
        <v>155</v>
      </c>
      <c r="E259" s="200"/>
      <c r="F259" s="203" t="s">
        <v>310</v>
      </c>
      <c r="G259" s="200"/>
      <c r="H259" s="204">
        <v>30.696999999999999</v>
      </c>
      <c r="I259" s="205"/>
      <c r="J259" s="205"/>
      <c r="K259" s="200"/>
      <c r="L259" s="200"/>
      <c r="M259" s="206"/>
      <c r="N259" s="207"/>
      <c r="O259" s="208"/>
      <c r="P259" s="208"/>
      <c r="Q259" s="208"/>
      <c r="R259" s="208"/>
      <c r="S259" s="208"/>
      <c r="T259" s="208"/>
      <c r="U259" s="208"/>
      <c r="V259" s="208"/>
      <c r="W259" s="208"/>
      <c r="X259" s="209"/>
      <c r="AT259" s="210" t="s">
        <v>155</v>
      </c>
      <c r="AU259" s="210" t="s">
        <v>90</v>
      </c>
      <c r="AV259" s="13" t="s">
        <v>90</v>
      </c>
      <c r="AW259" s="13" t="s">
        <v>4</v>
      </c>
      <c r="AX259" s="13" t="s">
        <v>84</v>
      </c>
      <c r="AY259" s="210" t="s">
        <v>147</v>
      </c>
    </row>
    <row r="260" spans="1:65" s="2" customFormat="1" ht="24.2" customHeight="1">
      <c r="A260" s="34"/>
      <c r="B260" s="35"/>
      <c r="C260" s="185" t="s">
        <v>311</v>
      </c>
      <c r="D260" s="185" t="s">
        <v>149</v>
      </c>
      <c r="E260" s="186" t="s">
        <v>312</v>
      </c>
      <c r="F260" s="187" t="s">
        <v>313</v>
      </c>
      <c r="G260" s="188" t="s">
        <v>88</v>
      </c>
      <c r="H260" s="189">
        <v>32.487000000000002</v>
      </c>
      <c r="I260" s="190"/>
      <c r="J260" s="190"/>
      <c r="K260" s="191">
        <f>ROUND(P260*H260,2)</f>
        <v>0</v>
      </c>
      <c r="L260" s="187" t="s">
        <v>152</v>
      </c>
      <c r="M260" s="39"/>
      <c r="N260" s="192" t="s">
        <v>1</v>
      </c>
      <c r="O260" s="193" t="s">
        <v>42</v>
      </c>
      <c r="P260" s="194">
        <f>I260+J260</f>
        <v>0</v>
      </c>
      <c r="Q260" s="194">
        <f>ROUND(I260*H260,2)</f>
        <v>0</v>
      </c>
      <c r="R260" s="194">
        <f>ROUND(J260*H260,2)</f>
        <v>0</v>
      </c>
      <c r="S260" s="71"/>
      <c r="T260" s="195">
        <f>S260*H260</f>
        <v>0</v>
      </c>
      <c r="U260" s="195">
        <v>4.6999999999999999E-4</v>
      </c>
      <c r="V260" s="195">
        <f>U260*H260</f>
        <v>1.526889E-2</v>
      </c>
      <c r="W260" s="195">
        <v>0</v>
      </c>
      <c r="X260" s="196">
        <f>W260*H260</f>
        <v>0</v>
      </c>
      <c r="Y260" s="34"/>
      <c r="Z260" s="34"/>
      <c r="AA260" s="34"/>
      <c r="AB260" s="34"/>
      <c r="AC260" s="34"/>
      <c r="AD260" s="34"/>
      <c r="AE260" s="34"/>
      <c r="AR260" s="197" t="s">
        <v>153</v>
      </c>
      <c r="AT260" s="197" t="s">
        <v>149</v>
      </c>
      <c r="AU260" s="197" t="s">
        <v>90</v>
      </c>
      <c r="AY260" s="17" t="s">
        <v>147</v>
      </c>
      <c r="BE260" s="198">
        <f>IF(O260="základní",K260,0)</f>
        <v>0</v>
      </c>
      <c r="BF260" s="198">
        <f>IF(O260="snížená",K260,0)</f>
        <v>0</v>
      </c>
      <c r="BG260" s="198">
        <f>IF(O260="zákl. přenesená",K260,0)</f>
        <v>0</v>
      </c>
      <c r="BH260" s="198">
        <f>IF(O260="sníž. přenesená",K260,0)</f>
        <v>0</v>
      </c>
      <c r="BI260" s="198">
        <f>IF(O260="nulová",K260,0)</f>
        <v>0</v>
      </c>
      <c r="BJ260" s="17" t="s">
        <v>84</v>
      </c>
      <c r="BK260" s="198">
        <f>ROUND(P260*H260,2)</f>
        <v>0</v>
      </c>
      <c r="BL260" s="17" t="s">
        <v>153</v>
      </c>
      <c r="BM260" s="197" t="s">
        <v>314</v>
      </c>
    </row>
    <row r="261" spans="1:65" s="13" customFormat="1" ht="11.25">
      <c r="B261" s="199"/>
      <c r="C261" s="200"/>
      <c r="D261" s="201" t="s">
        <v>155</v>
      </c>
      <c r="E261" s="202" t="s">
        <v>1</v>
      </c>
      <c r="F261" s="203" t="s">
        <v>98</v>
      </c>
      <c r="G261" s="200"/>
      <c r="H261" s="204">
        <v>27.93</v>
      </c>
      <c r="I261" s="205"/>
      <c r="J261" s="205"/>
      <c r="K261" s="200"/>
      <c r="L261" s="200"/>
      <c r="M261" s="206"/>
      <c r="N261" s="207"/>
      <c r="O261" s="208"/>
      <c r="P261" s="208"/>
      <c r="Q261" s="208"/>
      <c r="R261" s="208"/>
      <c r="S261" s="208"/>
      <c r="T261" s="208"/>
      <c r="U261" s="208"/>
      <c r="V261" s="208"/>
      <c r="W261" s="208"/>
      <c r="X261" s="209"/>
      <c r="AT261" s="210" t="s">
        <v>155</v>
      </c>
      <c r="AU261" s="210" t="s">
        <v>90</v>
      </c>
      <c r="AV261" s="13" t="s">
        <v>90</v>
      </c>
      <c r="AW261" s="13" t="s">
        <v>5</v>
      </c>
      <c r="AX261" s="13" t="s">
        <v>79</v>
      </c>
      <c r="AY261" s="210" t="s">
        <v>147</v>
      </c>
    </row>
    <row r="262" spans="1:65" s="13" customFormat="1" ht="11.25">
      <c r="B262" s="199"/>
      <c r="C262" s="200"/>
      <c r="D262" s="201" t="s">
        <v>155</v>
      </c>
      <c r="E262" s="202" t="s">
        <v>1</v>
      </c>
      <c r="F262" s="203" t="s">
        <v>315</v>
      </c>
      <c r="G262" s="200"/>
      <c r="H262" s="204">
        <v>1.41</v>
      </c>
      <c r="I262" s="205"/>
      <c r="J262" s="205"/>
      <c r="K262" s="200"/>
      <c r="L262" s="200"/>
      <c r="M262" s="206"/>
      <c r="N262" s="207"/>
      <c r="O262" s="208"/>
      <c r="P262" s="208"/>
      <c r="Q262" s="208"/>
      <c r="R262" s="208"/>
      <c r="S262" s="208"/>
      <c r="T262" s="208"/>
      <c r="U262" s="208"/>
      <c r="V262" s="208"/>
      <c r="W262" s="208"/>
      <c r="X262" s="209"/>
      <c r="AT262" s="210" t="s">
        <v>155</v>
      </c>
      <c r="AU262" s="210" t="s">
        <v>90</v>
      </c>
      <c r="AV262" s="13" t="s">
        <v>90</v>
      </c>
      <c r="AW262" s="13" t="s">
        <v>5</v>
      </c>
      <c r="AX262" s="13" t="s">
        <v>79</v>
      </c>
      <c r="AY262" s="210" t="s">
        <v>147</v>
      </c>
    </row>
    <row r="263" spans="1:65" s="13" customFormat="1" ht="11.25">
      <c r="B263" s="199"/>
      <c r="C263" s="200"/>
      <c r="D263" s="201" t="s">
        <v>155</v>
      </c>
      <c r="E263" s="202" t="s">
        <v>1</v>
      </c>
      <c r="F263" s="203" t="s">
        <v>316</v>
      </c>
      <c r="G263" s="200"/>
      <c r="H263" s="204">
        <v>3.1469999999999998</v>
      </c>
      <c r="I263" s="205"/>
      <c r="J263" s="205"/>
      <c r="K263" s="200"/>
      <c r="L263" s="200"/>
      <c r="M263" s="206"/>
      <c r="N263" s="207"/>
      <c r="O263" s="208"/>
      <c r="P263" s="208"/>
      <c r="Q263" s="208"/>
      <c r="R263" s="208"/>
      <c r="S263" s="208"/>
      <c r="T263" s="208"/>
      <c r="U263" s="208"/>
      <c r="V263" s="208"/>
      <c r="W263" s="208"/>
      <c r="X263" s="209"/>
      <c r="AT263" s="210" t="s">
        <v>155</v>
      </c>
      <c r="AU263" s="210" t="s">
        <v>90</v>
      </c>
      <c r="AV263" s="13" t="s">
        <v>90</v>
      </c>
      <c r="AW263" s="13" t="s">
        <v>5</v>
      </c>
      <c r="AX263" s="13" t="s">
        <v>79</v>
      </c>
      <c r="AY263" s="210" t="s">
        <v>147</v>
      </c>
    </row>
    <row r="264" spans="1:65" s="14" customFormat="1" ht="11.25">
      <c r="B264" s="211"/>
      <c r="C264" s="212"/>
      <c r="D264" s="201" t="s">
        <v>155</v>
      </c>
      <c r="E264" s="213" t="s">
        <v>1</v>
      </c>
      <c r="F264" s="214" t="s">
        <v>156</v>
      </c>
      <c r="G264" s="212"/>
      <c r="H264" s="215">
        <v>32.487000000000002</v>
      </c>
      <c r="I264" s="216"/>
      <c r="J264" s="216"/>
      <c r="K264" s="212"/>
      <c r="L264" s="212"/>
      <c r="M264" s="217"/>
      <c r="N264" s="218"/>
      <c r="O264" s="219"/>
      <c r="P264" s="219"/>
      <c r="Q264" s="219"/>
      <c r="R264" s="219"/>
      <c r="S264" s="219"/>
      <c r="T264" s="219"/>
      <c r="U264" s="219"/>
      <c r="V264" s="219"/>
      <c r="W264" s="219"/>
      <c r="X264" s="220"/>
      <c r="AT264" s="221" t="s">
        <v>155</v>
      </c>
      <c r="AU264" s="221" t="s">
        <v>90</v>
      </c>
      <c r="AV264" s="14" t="s">
        <v>153</v>
      </c>
      <c r="AW264" s="14" t="s">
        <v>5</v>
      </c>
      <c r="AX264" s="14" t="s">
        <v>84</v>
      </c>
      <c r="AY264" s="221" t="s">
        <v>147</v>
      </c>
    </row>
    <row r="265" spans="1:65" s="2" customFormat="1" ht="11.25">
      <c r="A265" s="34"/>
      <c r="B265" s="35"/>
      <c r="C265" s="36"/>
      <c r="D265" s="201" t="s">
        <v>166</v>
      </c>
      <c r="E265" s="36"/>
      <c r="F265" s="222" t="s">
        <v>317</v>
      </c>
      <c r="G265" s="36"/>
      <c r="H265" s="36"/>
      <c r="I265" s="36"/>
      <c r="J265" s="36"/>
      <c r="K265" s="36"/>
      <c r="L265" s="36"/>
      <c r="M265" s="39"/>
      <c r="N265" s="223"/>
      <c r="O265" s="224"/>
      <c r="P265" s="71"/>
      <c r="Q265" s="71"/>
      <c r="R265" s="71"/>
      <c r="S265" s="71"/>
      <c r="T265" s="71"/>
      <c r="U265" s="71"/>
      <c r="V265" s="71"/>
      <c r="W265" s="71"/>
      <c r="X265" s="72"/>
      <c r="Y265" s="34"/>
      <c r="Z265" s="34"/>
      <c r="AA265" s="34"/>
      <c r="AB265" s="34"/>
      <c r="AC265" s="34"/>
      <c r="AD265" s="34"/>
      <c r="AE265" s="34"/>
      <c r="AU265" s="17" t="s">
        <v>90</v>
      </c>
    </row>
    <row r="266" spans="1:65" s="2" customFormat="1" ht="11.25">
      <c r="A266" s="34"/>
      <c r="B266" s="35"/>
      <c r="C266" s="36"/>
      <c r="D266" s="201" t="s">
        <v>166</v>
      </c>
      <c r="E266" s="36"/>
      <c r="F266" s="225" t="s">
        <v>100</v>
      </c>
      <c r="G266" s="36"/>
      <c r="H266" s="226">
        <v>27.93</v>
      </c>
      <c r="I266" s="36"/>
      <c r="J266" s="36"/>
      <c r="K266" s="36"/>
      <c r="L266" s="36"/>
      <c r="M266" s="39"/>
      <c r="N266" s="223"/>
      <c r="O266" s="224"/>
      <c r="P266" s="71"/>
      <c r="Q266" s="71"/>
      <c r="R266" s="71"/>
      <c r="S266" s="71"/>
      <c r="T266" s="71"/>
      <c r="U266" s="71"/>
      <c r="V266" s="71"/>
      <c r="W266" s="71"/>
      <c r="X266" s="72"/>
      <c r="Y266" s="34"/>
      <c r="Z266" s="34"/>
      <c r="AA266" s="34"/>
      <c r="AB266" s="34"/>
      <c r="AC266" s="34"/>
      <c r="AD266" s="34"/>
      <c r="AE266" s="34"/>
      <c r="AU266" s="17" t="s">
        <v>90</v>
      </c>
    </row>
    <row r="267" spans="1:65" s="2" customFormat="1" ht="11.25">
      <c r="A267" s="34"/>
      <c r="B267" s="35"/>
      <c r="C267" s="36"/>
      <c r="D267" s="201" t="s">
        <v>166</v>
      </c>
      <c r="E267" s="36"/>
      <c r="F267" s="225" t="s">
        <v>156</v>
      </c>
      <c r="G267" s="36"/>
      <c r="H267" s="226">
        <v>27.93</v>
      </c>
      <c r="I267" s="36"/>
      <c r="J267" s="36"/>
      <c r="K267" s="36"/>
      <c r="L267" s="36"/>
      <c r="M267" s="39"/>
      <c r="N267" s="223"/>
      <c r="O267" s="224"/>
      <c r="P267" s="71"/>
      <c r="Q267" s="71"/>
      <c r="R267" s="71"/>
      <c r="S267" s="71"/>
      <c r="T267" s="71"/>
      <c r="U267" s="71"/>
      <c r="V267" s="71"/>
      <c r="W267" s="71"/>
      <c r="X267" s="72"/>
      <c r="Y267" s="34"/>
      <c r="Z267" s="34"/>
      <c r="AA267" s="34"/>
      <c r="AB267" s="34"/>
      <c r="AC267" s="34"/>
      <c r="AD267" s="34"/>
      <c r="AE267" s="34"/>
      <c r="AU267" s="17" t="s">
        <v>90</v>
      </c>
    </row>
    <row r="268" spans="1:65" s="2" customFormat="1" ht="33" customHeight="1">
      <c r="A268" s="34"/>
      <c r="B268" s="35"/>
      <c r="C268" s="185" t="s">
        <v>318</v>
      </c>
      <c r="D268" s="185" t="s">
        <v>149</v>
      </c>
      <c r="E268" s="186" t="s">
        <v>319</v>
      </c>
      <c r="F268" s="187" t="s">
        <v>320</v>
      </c>
      <c r="G268" s="188" t="s">
        <v>88</v>
      </c>
      <c r="H268" s="189">
        <v>1.2</v>
      </c>
      <c r="I268" s="190"/>
      <c r="J268" s="190"/>
      <c r="K268" s="191">
        <f>ROUND(P268*H268,2)</f>
        <v>0</v>
      </c>
      <c r="L268" s="187" t="s">
        <v>152</v>
      </c>
      <c r="M268" s="39"/>
      <c r="N268" s="192" t="s">
        <v>1</v>
      </c>
      <c r="O268" s="193" t="s">
        <v>42</v>
      </c>
      <c r="P268" s="194">
        <f>I268+J268</f>
        <v>0</v>
      </c>
      <c r="Q268" s="194">
        <f>ROUND(I268*H268,2)</f>
        <v>0</v>
      </c>
      <c r="R268" s="194">
        <f>ROUND(J268*H268,2)</f>
        <v>0</v>
      </c>
      <c r="S268" s="71"/>
      <c r="T268" s="195">
        <f>S268*H268</f>
        <v>0</v>
      </c>
      <c r="U268" s="195">
        <v>6.3000000000000003E-4</v>
      </c>
      <c r="V268" s="195">
        <f>U268*H268</f>
        <v>7.5600000000000005E-4</v>
      </c>
      <c r="W268" s="195">
        <v>0</v>
      </c>
      <c r="X268" s="196">
        <f>W268*H268</f>
        <v>0</v>
      </c>
      <c r="Y268" s="34"/>
      <c r="Z268" s="34"/>
      <c r="AA268" s="34"/>
      <c r="AB268" s="34"/>
      <c r="AC268" s="34"/>
      <c r="AD268" s="34"/>
      <c r="AE268" s="34"/>
      <c r="AR268" s="197" t="s">
        <v>153</v>
      </c>
      <c r="AT268" s="197" t="s">
        <v>149</v>
      </c>
      <c r="AU268" s="197" t="s">
        <v>90</v>
      </c>
      <c r="AY268" s="17" t="s">
        <v>147</v>
      </c>
      <c r="BE268" s="198">
        <f>IF(O268="základní",K268,0)</f>
        <v>0</v>
      </c>
      <c r="BF268" s="198">
        <f>IF(O268="snížená",K268,0)</f>
        <v>0</v>
      </c>
      <c r="BG268" s="198">
        <f>IF(O268="zákl. přenesená",K268,0)</f>
        <v>0</v>
      </c>
      <c r="BH268" s="198">
        <f>IF(O268="sníž. přenesená",K268,0)</f>
        <v>0</v>
      </c>
      <c r="BI268" s="198">
        <f>IF(O268="nulová",K268,0)</f>
        <v>0</v>
      </c>
      <c r="BJ268" s="17" t="s">
        <v>84</v>
      </c>
      <c r="BK268" s="198">
        <f>ROUND(P268*H268,2)</f>
        <v>0</v>
      </c>
      <c r="BL268" s="17" t="s">
        <v>153</v>
      </c>
      <c r="BM268" s="197" t="s">
        <v>321</v>
      </c>
    </row>
    <row r="269" spans="1:65" s="13" customFormat="1" ht="11.25">
      <c r="B269" s="199"/>
      <c r="C269" s="200"/>
      <c r="D269" s="201" t="s">
        <v>155</v>
      </c>
      <c r="E269" s="202" t="s">
        <v>1</v>
      </c>
      <c r="F269" s="203" t="s">
        <v>322</v>
      </c>
      <c r="G269" s="200"/>
      <c r="H269" s="204">
        <v>1.2</v>
      </c>
      <c r="I269" s="205"/>
      <c r="J269" s="205"/>
      <c r="K269" s="200"/>
      <c r="L269" s="200"/>
      <c r="M269" s="206"/>
      <c r="N269" s="207"/>
      <c r="O269" s="208"/>
      <c r="P269" s="208"/>
      <c r="Q269" s="208"/>
      <c r="R269" s="208"/>
      <c r="S269" s="208"/>
      <c r="T269" s="208"/>
      <c r="U269" s="208"/>
      <c r="V269" s="208"/>
      <c r="W269" s="208"/>
      <c r="X269" s="209"/>
      <c r="AT269" s="210" t="s">
        <v>155</v>
      </c>
      <c r="AU269" s="210" t="s">
        <v>90</v>
      </c>
      <c r="AV269" s="13" t="s">
        <v>90</v>
      </c>
      <c r="AW269" s="13" t="s">
        <v>5</v>
      </c>
      <c r="AX269" s="13" t="s">
        <v>79</v>
      </c>
      <c r="AY269" s="210" t="s">
        <v>147</v>
      </c>
    </row>
    <row r="270" spans="1:65" s="14" customFormat="1" ht="11.25">
      <c r="B270" s="211"/>
      <c r="C270" s="212"/>
      <c r="D270" s="201" t="s">
        <v>155</v>
      </c>
      <c r="E270" s="213" t="s">
        <v>1</v>
      </c>
      <c r="F270" s="214" t="s">
        <v>156</v>
      </c>
      <c r="G270" s="212"/>
      <c r="H270" s="215">
        <v>1.2</v>
      </c>
      <c r="I270" s="216"/>
      <c r="J270" s="216"/>
      <c r="K270" s="212"/>
      <c r="L270" s="212"/>
      <c r="M270" s="217"/>
      <c r="N270" s="218"/>
      <c r="O270" s="219"/>
      <c r="P270" s="219"/>
      <c r="Q270" s="219"/>
      <c r="R270" s="219"/>
      <c r="S270" s="219"/>
      <c r="T270" s="219"/>
      <c r="U270" s="219"/>
      <c r="V270" s="219"/>
      <c r="W270" s="219"/>
      <c r="X270" s="220"/>
      <c r="AT270" s="221" t="s">
        <v>155</v>
      </c>
      <c r="AU270" s="221" t="s">
        <v>90</v>
      </c>
      <c r="AV270" s="14" t="s">
        <v>153</v>
      </c>
      <c r="AW270" s="14" t="s">
        <v>5</v>
      </c>
      <c r="AX270" s="14" t="s">
        <v>84</v>
      </c>
      <c r="AY270" s="221" t="s">
        <v>147</v>
      </c>
    </row>
    <row r="271" spans="1:65" s="2" customFormat="1" ht="24.2" customHeight="1">
      <c r="A271" s="34"/>
      <c r="B271" s="35"/>
      <c r="C271" s="185" t="s">
        <v>323</v>
      </c>
      <c r="D271" s="185" t="s">
        <v>149</v>
      </c>
      <c r="E271" s="186" t="s">
        <v>324</v>
      </c>
      <c r="F271" s="187" t="s">
        <v>325</v>
      </c>
      <c r="G271" s="188" t="s">
        <v>177</v>
      </c>
      <c r="H271" s="189">
        <v>0.19</v>
      </c>
      <c r="I271" s="190"/>
      <c r="J271" s="190"/>
      <c r="K271" s="191">
        <f>ROUND(P271*H271,2)</f>
        <v>0</v>
      </c>
      <c r="L271" s="187" t="s">
        <v>152</v>
      </c>
      <c r="M271" s="39"/>
      <c r="N271" s="192" t="s">
        <v>1</v>
      </c>
      <c r="O271" s="193" t="s">
        <v>42</v>
      </c>
      <c r="P271" s="194">
        <f>I271+J271</f>
        <v>0</v>
      </c>
      <c r="Q271" s="194">
        <f>ROUND(I271*H271,2)</f>
        <v>0</v>
      </c>
      <c r="R271" s="194">
        <f>ROUND(J271*H271,2)</f>
        <v>0</v>
      </c>
      <c r="S271" s="71"/>
      <c r="T271" s="195">
        <f>S271*H271</f>
        <v>0</v>
      </c>
      <c r="U271" s="195">
        <v>0</v>
      </c>
      <c r="V271" s="195">
        <f>U271*H271</f>
        <v>0</v>
      </c>
      <c r="W271" s="195">
        <v>2.4</v>
      </c>
      <c r="X271" s="196">
        <f>W271*H271</f>
        <v>0.45599999999999996</v>
      </c>
      <c r="Y271" s="34"/>
      <c r="Z271" s="34"/>
      <c r="AA271" s="34"/>
      <c r="AB271" s="34"/>
      <c r="AC271" s="34"/>
      <c r="AD271" s="34"/>
      <c r="AE271" s="34"/>
      <c r="AR271" s="197" t="s">
        <v>153</v>
      </c>
      <c r="AT271" s="197" t="s">
        <v>149</v>
      </c>
      <c r="AU271" s="197" t="s">
        <v>90</v>
      </c>
      <c r="AY271" s="17" t="s">
        <v>147</v>
      </c>
      <c r="BE271" s="198">
        <f>IF(O271="základní",K271,0)</f>
        <v>0</v>
      </c>
      <c r="BF271" s="198">
        <f>IF(O271="snížená",K271,0)</f>
        <v>0</v>
      </c>
      <c r="BG271" s="198">
        <f>IF(O271="zákl. přenesená",K271,0)</f>
        <v>0</v>
      </c>
      <c r="BH271" s="198">
        <f>IF(O271="sníž. přenesená",K271,0)</f>
        <v>0</v>
      </c>
      <c r="BI271" s="198">
        <f>IF(O271="nulová",K271,0)</f>
        <v>0</v>
      </c>
      <c r="BJ271" s="17" t="s">
        <v>84</v>
      </c>
      <c r="BK271" s="198">
        <f>ROUND(P271*H271,2)</f>
        <v>0</v>
      </c>
      <c r="BL271" s="17" t="s">
        <v>153</v>
      </c>
      <c r="BM271" s="197" t="s">
        <v>326</v>
      </c>
    </row>
    <row r="272" spans="1:65" s="15" customFormat="1" ht="11.25">
      <c r="B272" s="227"/>
      <c r="C272" s="228"/>
      <c r="D272" s="201" t="s">
        <v>155</v>
      </c>
      <c r="E272" s="229" t="s">
        <v>1</v>
      </c>
      <c r="F272" s="230" t="s">
        <v>327</v>
      </c>
      <c r="G272" s="228"/>
      <c r="H272" s="229" t="s">
        <v>1</v>
      </c>
      <c r="I272" s="231"/>
      <c r="J272" s="231"/>
      <c r="K272" s="228"/>
      <c r="L272" s="228"/>
      <c r="M272" s="232"/>
      <c r="N272" s="233"/>
      <c r="O272" s="234"/>
      <c r="P272" s="234"/>
      <c r="Q272" s="234"/>
      <c r="R272" s="234"/>
      <c r="S272" s="234"/>
      <c r="T272" s="234"/>
      <c r="U272" s="234"/>
      <c r="V272" s="234"/>
      <c r="W272" s="234"/>
      <c r="X272" s="235"/>
      <c r="AT272" s="236" t="s">
        <v>155</v>
      </c>
      <c r="AU272" s="236" t="s">
        <v>90</v>
      </c>
      <c r="AV272" s="15" t="s">
        <v>84</v>
      </c>
      <c r="AW272" s="15" t="s">
        <v>5</v>
      </c>
      <c r="AX272" s="15" t="s">
        <v>79</v>
      </c>
      <c r="AY272" s="236" t="s">
        <v>147</v>
      </c>
    </row>
    <row r="273" spans="1:65" s="13" customFormat="1" ht="11.25">
      <c r="B273" s="199"/>
      <c r="C273" s="200"/>
      <c r="D273" s="201" t="s">
        <v>155</v>
      </c>
      <c r="E273" s="202" t="s">
        <v>1</v>
      </c>
      <c r="F273" s="203" t="s">
        <v>328</v>
      </c>
      <c r="G273" s="200"/>
      <c r="H273" s="204">
        <v>0.19</v>
      </c>
      <c r="I273" s="205"/>
      <c r="J273" s="205"/>
      <c r="K273" s="200"/>
      <c r="L273" s="200"/>
      <c r="M273" s="206"/>
      <c r="N273" s="207"/>
      <c r="O273" s="208"/>
      <c r="P273" s="208"/>
      <c r="Q273" s="208"/>
      <c r="R273" s="208"/>
      <c r="S273" s="208"/>
      <c r="T273" s="208"/>
      <c r="U273" s="208"/>
      <c r="V273" s="208"/>
      <c r="W273" s="208"/>
      <c r="X273" s="209"/>
      <c r="AT273" s="210" t="s">
        <v>155</v>
      </c>
      <c r="AU273" s="210" t="s">
        <v>90</v>
      </c>
      <c r="AV273" s="13" t="s">
        <v>90</v>
      </c>
      <c r="AW273" s="13" t="s">
        <v>5</v>
      </c>
      <c r="AX273" s="13" t="s">
        <v>79</v>
      </c>
      <c r="AY273" s="210" t="s">
        <v>147</v>
      </c>
    </row>
    <row r="274" spans="1:65" s="14" customFormat="1" ht="11.25">
      <c r="B274" s="211"/>
      <c r="C274" s="212"/>
      <c r="D274" s="201" t="s">
        <v>155</v>
      </c>
      <c r="E274" s="213" t="s">
        <v>1</v>
      </c>
      <c r="F274" s="214" t="s">
        <v>156</v>
      </c>
      <c r="G274" s="212"/>
      <c r="H274" s="215">
        <v>0.19</v>
      </c>
      <c r="I274" s="216"/>
      <c r="J274" s="216"/>
      <c r="K274" s="212"/>
      <c r="L274" s="212"/>
      <c r="M274" s="217"/>
      <c r="N274" s="218"/>
      <c r="O274" s="219"/>
      <c r="P274" s="219"/>
      <c r="Q274" s="219"/>
      <c r="R274" s="219"/>
      <c r="S274" s="219"/>
      <c r="T274" s="219"/>
      <c r="U274" s="219"/>
      <c r="V274" s="219"/>
      <c r="W274" s="219"/>
      <c r="X274" s="220"/>
      <c r="AT274" s="221" t="s">
        <v>155</v>
      </c>
      <c r="AU274" s="221" t="s">
        <v>90</v>
      </c>
      <c r="AV274" s="14" t="s">
        <v>153</v>
      </c>
      <c r="AW274" s="14" t="s">
        <v>5</v>
      </c>
      <c r="AX274" s="14" t="s">
        <v>84</v>
      </c>
      <c r="AY274" s="221" t="s">
        <v>147</v>
      </c>
    </row>
    <row r="275" spans="1:65" s="2" customFormat="1" ht="16.5" customHeight="1">
      <c r="A275" s="34"/>
      <c r="B275" s="35"/>
      <c r="C275" s="185" t="s">
        <v>329</v>
      </c>
      <c r="D275" s="185" t="s">
        <v>149</v>
      </c>
      <c r="E275" s="186" t="s">
        <v>330</v>
      </c>
      <c r="F275" s="187" t="s">
        <v>331</v>
      </c>
      <c r="G275" s="188" t="s">
        <v>257</v>
      </c>
      <c r="H275" s="189">
        <v>6.84</v>
      </c>
      <c r="I275" s="190"/>
      <c r="J275" s="190"/>
      <c r="K275" s="191">
        <f>ROUND(P275*H275,2)</f>
        <v>0</v>
      </c>
      <c r="L275" s="187" t="s">
        <v>1</v>
      </c>
      <c r="M275" s="39"/>
      <c r="N275" s="192" t="s">
        <v>1</v>
      </c>
      <c r="O275" s="193" t="s">
        <v>42</v>
      </c>
      <c r="P275" s="194">
        <f>I275+J275</f>
        <v>0</v>
      </c>
      <c r="Q275" s="194">
        <f>ROUND(I275*H275,2)</f>
        <v>0</v>
      </c>
      <c r="R275" s="194">
        <f>ROUND(J275*H275,2)</f>
        <v>0</v>
      </c>
      <c r="S275" s="71"/>
      <c r="T275" s="195">
        <f>S275*H275</f>
        <v>0</v>
      </c>
      <c r="U275" s="195">
        <v>0</v>
      </c>
      <c r="V275" s="195">
        <f>U275*H275</f>
        <v>0</v>
      </c>
      <c r="W275" s="195">
        <v>7.0000000000000007E-2</v>
      </c>
      <c r="X275" s="196">
        <f>W275*H275</f>
        <v>0.47880000000000006</v>
      </c>
      <c r="Y275" s="34"/>
      <c r="Z275" s="34"/>
      <c r="AA275" s="34"/>
      <c r="AB275" s="34"/>
      <c r="AC275" s="34"/>
      <c r="AD275" s="34"/>
      <c r="AE275" s="34"/>
      <c r="AR275" s="197" t="s">
        <v>153</v>
      </c>
      <c r="AT275" s="197" t="s">
        <v>149</v>
      </c>
      <c r="AU275" s="197" t="s">
        <v>90</v>
      </c>
      <c r="AY275" s="17" t="s">
        <v>147</v>
      </c>
      <c r="BE275" s="198">
        <f>IF(O275="základní",K275,0)</f>
        <v>0</v>
      </c>
      <c r="BF275" s="198">
        <f>IF(O275="snížená",K275,0)</f>
        <v>0</v>
      </c>
      <c r="BG275" s="198">
        <f>IF(O275="zákl. přenesená",K275,0)</f>
        <v>0</v>
      </c>
      <c r="BH275" s="198">
        <f>IF(O275="sníž. přenesená",K275,0)</f>
        <v>0</v>
      </c>
      <c r="BI275" s="198">
        <f>IF(O275="nulová",K275,0)</f>
        <v>0</v>
      </c>
      <c r="BJ275" s="17" t="s">
        <v>84</v>
      </c>
      <c r="BK275" s="198">
        <f>ROUND(P275*H275,2)</f>
        <v>0</v>
      </c>
      <c r="BL275" s="17" t="s">
        <v>153</v>
      </c>
      <c r="BM275" s="197" t="s">
        <v>332</v>
      </c>
    </row>
    <row r="276" spans="1:65" s="15" customFormat="1" ht="22.5">
      <c r="B276" s="227"/>
      <c r="C276" s="228"/>
      <c r="D276" s="201" t="s">
        <v>155</v>
      </c>
      <c r="E276" s="229" t="s">
        <v>1</v>
      </c>
      <c r="F276" s="230" t="s">
        <v>333</v>
      </c>
      <c r="G276" s="228"/>
      <c r="H276" s="229" t="s">
        <v>1</v>
      </c>
      <c r="I276" s="231"/>
      <c r="J276" s="231"/>
      <c r="K276" s="228"/>
      <c r="L276" s="228"/>
      <c r="M276" s="232"/>
      <c r="N276" s="233"/>
      <c r="O276" s="234"/>
      <c r="P276" s="234"/>
      <c r="Q276" s="234"/>
      <c r="R276" s="234"/>
      <c r="S276" s="234"/>
      <c r="T276" s="234"/>
      <c r="U276" s="234"/>
      <c r="V276" s="234"/>
      <c r="W276" s="234"/>
      <c r="X276" s="235"/>
      <c r="AT276" s="236" t="s">
        <v>155</v>
      </c>
      <c r="AU276" s="236" t="s">
        <v>90</v>
      </c>
      <c r="AV276" s="15" t="s">
        <v>84</v>
      </c>
      <c r="AW276" s="15" t="s">
        <v>5</v>
      </c>
      <c r="AX276" s="15" t="s">
        <v>79</v>
      </c>
      <c r="AY276" s="236" t="s">
        <v>147</v>
      </c>
    </row>
    <row r="277" spans="1:65" s="13" customFormat="1" ht="11.25">
      <c r="B277" s="199"/>
      <c r="C277" s="200"/>
      <c r="D277" s="201" t="s">
        <v>155</v>
      </c>
      <c r="E277" s="202" t="s">
        <v>1</v>
      </c>
      <c r="F277" s="203" t="s">
        <v>334</v>
      </c>
      <c r="G277" s="200"/>
      <c r="H277" s="204">
        <v>6.84</v>
      </c>
      <c r="I277" s="205"/>
      <c r="J277" s="205"/>
      <c r="K277" s="200"/>
      <c r="L277" s="200"/>
      <c r="M277" s="206"/>
      <c r="N277" s="207"/>
      <c r="O277" s="208"/>
      <c r="P277" s="208"/>
      <c r="Q277" s="208"/>
      <c r="R277" s="208"/>
      <c r="S277" s="208"/>
      <c r="T277" s="208"/>
      <c r="U277" s="208"/>
      <c r="V277" s="208"/>
      <c r="W277" s="208"/>
      <c r="X277" s="209"/>
      <c r="AT277" s="210" t="s">
        <v>155</v>
      </c>
      <c r="AU277" s="210" t="s">
        <v>90</v>
      </c>
      <c r="AV277" s="13" t="s">
        <v>90</v>
      </c>
      <c r="AW277" s="13" t="s">
        <v>5</v>
      </c>
      <c r="AX277" s="13" t="s">
        <v>79</v>
      </c>
      <c r="AY277" s="210" t="s">
        <v>147</v>
      </c>
    </row>
    <row r="278" spans="1:65" s="14" customFormat="1" ht="11.25">
      <c r="B278" s="211"/>
      <c r="C278" s="212"/>
      <c r="D278" s="201" t="s">
        <v>155</v>
      </c>
      <c r="E278" s="213" t="s">
        <v>1</v>
      </c>
      <c r="F278" s="214" t="s">
        <v>156</v>
      </c>
      <c r="G278" s="212"/>
      <c r="H278" s="215">
        <v>6.84</v>
      </c>
      <c r="I278" s="216"/>
      <c r="J278" s="216"/>
      <c r="K278" s="212"/>
      <c r="L278" s="212"/>
      <c r="M278" s="217"/>
      <c r="N278" s="218"/>
      <c r="O278" s="219"/>
      <c r="P278" s="219"/>
      <c r="Q278" s="219"/>
      <c r="R278" s="219"/>
      <c r="S278" s="219"/>
      <c r="T278" s="219"/>
      <c r="U278" s="219"/>
      <c r="V278" s="219"/>
      <c r="W278" s="219"/>
      <c r="X278" s="220"/>
      <c r="AT278" s="221" t="s">
        <v>155</v>
      </c>
      <c r="AU278" s="221" t="s">
        <v>90</v>
      </c>
      <c r="AV278" s="14" t="s">
        <v>153</v>
      </c>
      <c r="AW278" s="14" t="s">
        <v>5</v>
      </c>
      <c r="AX278" s="14" t="s">
        <v>84</v>
      </c>
      <c r="AY278" s="221" t="s">
        <v>147</v>
      </c>
    </row>
    <row r="279" spans="1:65" s="2" customFormat="1" ht="16.5" customHeight="1">
      <c r="A279" s="34"/>
      <c r="B279" s="35"/>
      <c r="C279" s="185" t="s">
        <v>335</v>
      </c>
      <c r="D279" s="185" t="s">
        <v>149</v>
      </c>
      <c r="E279" s="186" t="s">
        <v>336</v>
      </c>
      <c r="F279" s="187" t="s">
        <v>337</v>
      </c>
      <c r="G279" s="188" t="s">
        <v>88</v>
      </c>
      <c r="H279" s="189">
        <v>8.2080000000000002</v>
      </c>
      <c r="I279" s="190"/>
      <c r="J279" s="190"/>
      <c r="K279" s="191">
        <f>ROUND(P279*H279,2)</f>
        <v>0</v>
      </c>
      <c r="L279" s="187" t="s">
        <v>1</v>
      </c>
      <c r="M279" s="39"/>
      <c r="N279" s="192" t="s">
        <v>1</v>
      </c>
      <c r="O279" s="193" t="s">
        <v>42</v>
      </c>
      <c r="P279" s="194">
        <f>I279+J279</f>
        <v>0</v>
      </c>
      <c r="Q279" s="194">
        <f>ROUND(I279*H279,2)</f>
        <v>0</v>
      </c>
      <c r="R279" s="194">
        <f>ROUND(J279*H279,2)</f>
        <v>0</v>
      </c>
      <c r="S279" s="71"/>
      <c r="T279" s="195">
        <f>S279*H279</f>
        <v>0</v>
      </c>
      <c r="U279" s="195">
        <v>0</v>
      </c>
      <c r="V279" s="195">
        <f>U279*H279</f>
        <v>0</v>
      </c>
      <c r="W279" s="195">
        <v>0.36</v>
      </c>
      <c r="X279" s="196">
        <f>W279*H279</f>
        <v>2.9548800000000002</v>
      </c>
      <c r="Y279" s="34"/>
      <c r="Z279" s="34"/>
      <c r="AA279" s="34"/>
      <c r="AB279" s="34"/>
      <c r="AC279" s="34"/>
      <c r="AD279" s="34"/>
      <c r="AE279" s="34"/>
      <c r="AR279" s="197" t="s">
        <v>153</v>
      </c>
      <c r="AT279" s="197" t="s">
        <v>149</v>
      </c>
      <c r="AU279" s="197" t="s">
        <v>90</v>
      </c>
      <c r="AY279" s="17" t="s">
        <v>147</v>
      </c>
      <c r="BE279" s="198">
        <f>IF(O279="základní",K279,0)</f>
        <v>0</v>
      </c>
      <c r="BF279" s="198">
        <f>IF(O279="snížená",K279,0)</f>
        <v>0</v>
      </c>
      <c r="BG279" s="198">
        <f>IF(O279="zákl. přenesená",K279,0)</f>
        <v>0</v>
      </c>
      <c r="BH279" s="198">
        <f>IF(O279="sníž. přenesená",K279,0)</f>
        <v>0</v>
      </c>
      <c r="BI279" s="198">
        <f>IF(O279="nulová",K279,0)</f>
        <v>0</v>
      </c>
      <c r="BJ279" s="17" t="s">
        <v>84</v>
      </c>
      <c r="BK279" s="198">
        <f>ROUND(P279*H279,2)</f>
        <v>0</v>
      </c>
      <c r="BL279" s="17" t="s">
        <v>153</v>
      </c>
      <c r="BM279" s="197" t="s">
        <v>338</v>
      </c>
    </row>
    <row r="280" spans="1:65" s="13" customFormat="1" ht="11.25">
      <c r="B280" s="199"/>
      <c r="C280" s="200"/>
      <c r="D280" s="201" t="s">
        <v>155</v>
      </c>
      <c r="E280" s="202" t="s">
        <v>1</v>
      </c>
      <c r="F280" s="203" t="s">
        <v>339</v>
      </c>
      <c r="G280" s="200"/>
      <c r="H280" s="204">
        <v>8.2080000000000002</v>
      </c>
      <c r="I280" s="205"/>
      <c r="J280" s="205"/>
      <c r="K280" s="200"/>
      <c r="L280" s="200"/>
      <c r="M280" s="206"/>
      <c r="N280" s="207"/>
      <c r="O280" s="208"/>
      <c r="P280" s="208"/>
      <c r="Q280" s="208"/>
      <c r="R280" s="208"/>
      <c r="S280" s="208"/>
      <c r="T280" s="208"/>
      <c r="U280" s="208"/>
      <c r="V280" s="208"/>
      <c r="W280" s="208"/>
      <c r="X280" s="209"/>
      <c r="AT280" s="210" t="s">
        <v>155</v>
      </c>
      <c r="AU280" s="210" t="s">
        <v>90</v>
      </c>
      <c r="AV280" s="13" t="s">
        <v>90</v>
      </c>
      <c r="AW280" s="13" t="s">
        <v>5</v>
      </c>
      <c r="AX280" s="13" t="s">
        <v>79</v>
      </c>
      <c r="AY280" s="210" t="s">
        <v>147</v>
      </c>
    </row>
    <row r="281" spans="1:65" s="14" customFormat="1" ht="11.25">
      <c r="B281" s="211"/>
      <c r="C281" s="212"/>
      <c r="D281" s="201" t="s">
        <v>155</v>
      </c>
      <c r="E281" s="213" t="s">
        <v>1</v>
      </c>
      <c r="F281" s="214" t="s">
        <v>156</v>
      </c>
      <c r="G281" s="212"/>
      <c r="H281" s="215">
        <v>8.2080000000000002</v>
      </c>
      <c r="I281" s="216"/>
      <c r="J281" s="216"/>
      <c r="K281" s="212"/>
      <c r="L281" s="212"/>
      <c r="M281" s="217"/>
      <c r="N281" s="218"/>
      <c r="O281" s="219"/>
      <c r="P281" s="219"/>
      <c r="Q281" s="219"/>
      <c r="R281" s="219"/>
      <c r="S281" s="219"/>
      <c r="T281" s="219"/>
      <c r="U281" s="219"/>
      <c r="V281" s="219"/>
      <c r="W281" s="219"/>
      <c r="X281" s="220"/>
      <c r="AT281" s="221" t="s">
        <v>155</v>
      </c>
      <c r="AU281" s="221" t="s">
        <v>90</v>
      </c>
      <c r="AV281" s="14" t="s">
        <v>153</v>
      </c>
      <c r="AW281" s="14" t="s">
        <v>5</v>
      </c>
      <c r="AX281" s="14" t="s">
        <v>84</v>
      </c>
      <c r="AY281" s="221" t="s">
        <v>147</v>
      </c>
    </row>
    <row r="282" spans="1:65" s="2" customFormat="1" ht="24.2" customHeight="1">
      <c r="A282" s="34"/>
      <c r="B282" s="35"/>
      <c r="C282" s="185" t="s">
        <v>340</v>
      </c>
      <c r="D282" s="185" t="s">
        <v>149</v>
      </c>
      <c r="E282" s="186" t="s">
        <v>341</v>
      </c>
      <c r="F282" s="187" t="s">
        <v>342</v>
      </c>
      <c r="G282" s="188" t="s">
        <v>257</v>
      </c>
      <c r="H282" s="189">
        <v>5.5</v>
      </c>
      <c r="I282" s="190"/>
      <c r="J282" s="190"/>
      <c r="K282" s="191">
        <f>ROUND(P282*H282,2)</f>
        <v>0</v>
      </c>
      <c r="L282" s="187" t="s">
        <v>1</v>
      </c>
      <c r="M282" s="39"/>
      <c r="N282" s="192" t="s">
        <v>1</v>
      </c>
      <c r="O282" s="193" t="s">
        <v>42</v>
      </c>
      <c r="P282" s="194">
        <f>I282+J282</f>
        <v>0</v>
      </c>
      <c r="Q282" s="194">
        <f>ROUND(I282*H282,2)</f>
        <v>0</v>
      </c>
      <c r="R282" s="194">
        <f>ROUND(J282*H282,2)</f>
        <v>0</v>
      </c>
      <c r="S282" s="71"/>
      <c r="T282" s="195">
        <f>S282*H282</f>
        <v>0</v>
      </c>
      <c r="U282" s="195">
        <v>0</v>
      </c>
      <c r="V282" s="195">
        <f>U282*H282</f>
        <v>0</v>
      </c>
      <c r="W282" s="195">
        <v>3.5000000000000003E-2</v>
      </c>
      <c r="X282" s="196">
        <f>W282*H282</f>
        <v>0.1925</v>
      </c>
      <c r="Y282" s="34"/>
      <c r="Z282" s="34"/>
      <c r="AA282" s="34"/>
      <c r="AB282" s="34"/>
      <c r="AC282" s="34"/>
      <c r="AD282" s="34"/>
      <c r="AE282" s="34"/>
      <c r="AR282" s="197" t="s">
        <v>153</v>
      </c>
      <c r="AT282" s="197" t="s">
        <v>149</v>
      </c>
      <c r="AU282" s="197" t="s">
        <v>90</v>
      </c>
      <c r="AY282" s="17" t="s">
        <v>147</v>
      </c>
      <c r="BE282" s="198">
        <f>IF(O282="základní",K282,0)</f>
        <v>0</v>
      </c>
      <c r="BF282" s="198">
        <f>IF(O282="snížená",K282,0)</f>
        <v>0</v>
      </c>
      <c r="BG282" s="198">
        <f>IF(O282="zákl. přenesená",K282,0)</f>
        <v>0</v>
      </c>
      <c r="BH282" s="198">
        <f>IF(O282="sníž. přenesená",K282,0)</f>
        <v>0</v>
      </c>
      <c r="BI282" s="198">
        <f>IF(O282="nulová",K282,0)</f>
        <v>0</v>
      </c>
      <c r="BJ282" s="17" t="s">
        <v>84</v>
      </c>
      <c r="BK282" s="198">
        <f>ROUND(P282*H282,2)</f>
        <v>0</v>
      </c>
      <c r="BL282" s="17" t="s">
        <v>153</v>
      </c>
      <c r="BM282" s="197" t="s">
        <v>343</v>
      </c>
    </row>
    <row r="283" spans="1:65" s="13" customFormat="1" ht="11.25">
      <c r="B283" s="199"/>
      <c r="C283" s="200"/>
      <c r="D283" s="201" t="s">
        <v>155</v>
      </c>
      <c r="E283" s="202" t="s">
        <v>1</v>
      </c>
      <c r="F283" s="203" t="s">
        <v>344</v>
      </c>
      <c r="G283" s="200"/>
      <c r="H283" s="204">
        <v>5.5</v>
      </c>
      <c r="I283" s="205"/>
      <c r="J283" s="205"/>
      <c r="K283" s="200"/>
      <c r="L283" s="200"/>
      <c r="M283" s="206"/>
      <c r="N283" s="207"/>
      <c r="O283" s="208"/>
      <c r="P283" s="208"/>
      <c r="Q283" s="208"/>
      <c r="R283" s="208"/>
      <c r="S283" s="208"/>
      <c r="T283" s="208"/>
      <c r="U283" s="208"/>
      <c r="V283" s="208"/>
      <c r="W283" s="208"/>
      <c r="X283" s="209"/>
      <c r="AT283" s="210" t="s">
        <v>155</v>
      </c>
      <c r="AU283" s="210" t="s">
        <v>90</v>
      </c>
      <c r="AV283" s="13" t="s">
        <v>90</v>
      </c>
      <c r="AW283" s="13" t="s">
        <v>5</v>
      </c>
      <c r="AX283" s="13" t="s">
        <v>79</v>
      </c>
      <c r="AY283" s="210" t="s">
        <v>147</v>
      </c>
    </row>
    <row r="284" spans="1:65" s="14" customFormat="1" ht="11.25">
      <c r="B284" s="211"/>
      <c r="C284" s="212"/>
      <c r="D284" s="201" t="s">
        <v>155</v>
      </c>
      <c r="E284" s="213" t="s">
        <v>1</v>
      </c>
      <c r="F284" s="214" t="s">
        <v>156</v>
      </c>
      <c r="G284" s="212"/>
      <c r="H284" s="215">
        <v>5.5</v>
      </c>
      <c r="I284" s="216"/>
      <c r="J284" s="216"/>
      <c r="K284" s="212"/>
      <c r="L284" s="212"/>
      <c r="M284" s="217"/>
      <c r="N284" s="218"/>
      <c r="O284" s="219"/>
      <c r="P284" s="219"/>
      <c r="Q284" s="219"/>
      <c r="R284" s="219"/>
      <c r="S284" s="219"/>
      <c r="T284" s="219"/>
      <c r="U284" s="219"/>
      <c r="V284" s="219"/>
      <c r="W284" s="219"/>
      <c r="X284" s="220"/>
      <c r="AT284" s="221" t="s">
        <v>155</v>
      </c>
      <c r="AU284" s="221" t="s">
        <v>90</v>
      </c>
      <c r="AV284" s="14" t="s">
        <v>153</v>
      </c>
      <c r="AW284" s="14" t="s">
        <v>5</v>
      </c>
      <c r="AX284" s="14" t="s">
        <v>84</v>
      </c>
      <c r="AY284" s="221" t="s">
        <v>147</v>
      </c>
    </row>
    <row r="285" spans="1:65" s="2" customFormat="1" ht="24.2" customHeight="1">
      <c r="A285" s="34"/>
      <c r="B285" s="35"/>
      <c r="C285" s="185" t="s">
        <v>345</v>
      </c>
      <c r="D285" s="185" t="s">
        <v>149</v>
      </c>
      <c r="E285" s="186" t="s">
        <v>346</v>
      </c>
      <c r="F285" s="187" t="s">
        <v>347</v>
      </c>
      <c r="G285" s="188" t="s">
        <v>251</v>
      </c>
      <c r="H285" s="189">
        <v>1</v>
      </c>
      <c r="I285" s="190"/>
      <c r="J285" s="190"/>
      <c r="K285" s="191">
        <f>ROUND(P285*H285,2)</f>
        <v>0</v>
      </c>
      <c r="L285" s="187" t="s">
        <v>1</v>
      </c>
      <c r="M285" s="39"/>
      <c r="N285" s="192" t="s">
        <v>1</v>
      </c>
      <c r="O285" s="193" t="s">
        <v>42</v>
      </c>
      <c r="P285" s="194">
        <f>I285+J285</f>
        <v>0</v>
      </c>
      <c r="Q285" s="194">
        <f>ROUND(I285*H285,2)</f>
        <v>0</v>
      </c>
      <c r="R285" s="194">
        <f>ROUND(J285*H285,2)</f>
        <v>0</v>
      </c>
      <c r="S285" s="71"/>
      <c r="T285" s="195">
        <f>S285*H285</f>
        <v>0</v>
      </c>
      <c r="U285" s="195">
        <v>0</v>
      </c>
      <c r="V285" s="195">
        <f>U285*H285</f>
        <v>0</v>
      </c>
      <c r="W285" s="195">
        <v>0</v>
      </c>
      <c r="X285" s="196">
        <f>W285*H285</f>
        <v>0</v>
      </c>
      <c r="Y285" s="34"/>
      <c r="Z285" s="34"/>
      <c r="AA285" s="34"/>
      <c r="AB285" s="34"/>
      <c r="AC285" s="34"/>
      <c r="AD285" s="34"/>
      <c r="AE285" s="34"/>
      <c r="AR285" s="197" t="s">
        <v>153</v>
      </c>
      <c r="AT285" s="197" t="s">
        <v>149</v>
      </c>
      <c r="AU285" s="197" t="s">
        <v>90</v>
      </c>
      <c r="AY285" s="17" t="s">
        <v>147</v>
      </c>
      <c r="BE285" s="198">
        <f>IF(O285="základní",K285,0)</f>
        <v>0</v>
      </c>
      <c r="BF285" s="198">
        <f>IF(O285="snížená",K285,0)</f>
        <v>0</v>
      </c>
      <c r="BG285" s="198">
        <f>IF(O285="zákl. přenesená",K285,0)</f>
        <v>0</v>
      </c>
      <c r="BH285" s="198">
        <f>IF(O285="sníž. přenesená",K285,0)</f>
        <v>0</v>
      </c>
      <c r="BI285" s="198">
        <f>IF(O285="nulová",K285,0)</f>
        <v>0</v>
      </c>
      <c r="BJ285" s="17" t="s">
        <v>84</v>
      </c>
      <c r="BK285" s="198">
        <f>ROUND(P285*H285,2)</f>
        <v>0</v>
      </c>
      <c r="BL285" s="17" t="s">
        <v>153</v>
      </c>
      <c r="BM285" s="197" t="s">
        <v>348</v>
      </c>
    </row>
    <row r="286" spans="1:65" s="2" customFormat="1" ht="49.15" customHeight="1">
      <c r="A286" s="34"/>
      <c r="B286" s="35"/>
      <c r="C286" s="185" t="s">
        <v>349</v>
      </c>
      <c r="D286" s="185" t="s">
        <v>149</v>
      </c>
      <c r="E286" s="186" t="s">
        <v>350</v>
      </c>
      <c r="F286" s="187" t="s">
        <v>351</v>
      </c>
      <c r="G286" s="188" t="s">
        <v>251</v>
      </c>
      <c r="H286" s="189">
        <v>1</v>
      </c>
      <c r="I286" s="190"/>
      <c r="J286" s="190"/>
      <c r="K286" s="191">
        <f>ROUND(P286*H286,2)</f>
        <v>0</v>
      </c>
      <c r="L286" s="187" t="s">
        <v>1</v>
      </c>
      <c r="M286" s="39"/>
      <c r="N286" s="192" t="s">
        <v>1</v>
      </c>
      <c r="O286" s="193" t="s">
        <v>42</v>
      </c>
      <c r="P286" s="194">
        <f>I286+J286</f>
        <v>0</v>
      </c>
      <c r="Q286" s="194">
        <f>ROUND(I286*H286,2)</f>
        <v>0</v>
      </c>
      <c r="R286" s="194">
        <f>ROUND(J286*H286,2)</f>
        <v>0</v>
      </c>
      <c r="S286" s="71"/>
      <c r="T286" s="195">
        <f>S286*H286</f>
        <v>0</v>
      </c>
      <c r="U286" s="195">
        <v>0</v>
      </c>
      <c r="V286" s="195">
        <f>U286*H286</f>
        <v>0</v>
      </c>
      <c r="W286" s="195">
        <v>0</v>
      </c>
      <c r="X286" s="196">
        <f>W286*H286</f>
        <v>0</v>
      </c>
      <c r="Y286" s="34"/>
      <c r="Z286" s="34"/>
      <c r="AA286" s="34"/>
      <c r="AB286" s="34"/>
      <c r="AC286" s="34"/>
      <c r="AD286" s="34"/>
      <c r="AE286" s="34"/>
      <c r="AR286" s="197" t="s">
        <v>153</v>
      </c>
      <c r="AT286" s="197" t="s">
        <v>149</v>
      </c>
      <c r="AU286" s="197" t="s">
        <v>90</v>
      </c>
      <c r="AY286" s="17" t="s">
        <v>147</v>
      </c>
      <c r="BE286" s="198">
        <f>IF(O286="základní",K286,0)</f>
        <v>0</v>
      </c>
      <c r="BF286" s="198">
        <f>IF(O286="snížená",K286,0)</f>
        <v>0</v>
      </c>
      <c r="BG286" s="198">
        <f>IF(O286="zákl. přenesená",K286,0)</f>
        <v>0</v>
      </c>
      <c r="BH286" s="198">
        <f>IF(O286="sníž. přenesená",K286,0)</f>
        <v>0</v>
      </c>
      <c r="BI286" s="198">
        <f>IF(O286="nulová",K286,0)</f>
        <v>0</v>
      </c>
      <c r="BJ286" s="17" t="s">
        <v>84</v>
      </c>
      <c r="BK286" s="198">
        <f>ROUND(P286*H286,2)</f>
        <v>0</v>
      </c>
      <c r="BL286" s="17" t="s">
        <v>153</v>
      </c>
      <c r="BM286" s="197" t="s">
        <v>352</v>
      </c>
    </row>
    <row r="287" spans="1:65" s="12" customFormat="1" ht="22.9" customHeight="1">
      <c r="B287" s="168"/>
      <c r="C287" s="169"/>
      <c r="D287" s="170" t="s">
        <v>78</v>
      </c>
      <c r="E287" s="183" t="s">
        <v>353</v>
      </c>
      <c r="F287" s="183" t="s">
        <v>354</v>
      </c>
      <c r="G287" s="169"/>
      <c r="H287" s="169"/>
      <c r="I287" s="172"/>
      <c r="J287" s="172"/>
      <c r="K287" s="184">
        <f>BK287</f>
        <v>0</v>
      </c>
      <c r="L287" s="169"/>
      <c r="M287" s="174"/>
      <c r="N287" s="175"/>
      <c r="O287" s="176"/>
      <c r="P287" s="176"/>
      <c r="Q287" s="177">
        <f>SUM(Q288:Q297)</f>
        <v>0</v>
      </c>
      <c r="R287" s="177">
        <f>SUM(R288:R297)</f>
        <v>0</v>
      </c>
      <c r="S287" s="176"/>
      <c r="T287" s="178">
        <f>SUM(T288:T297)</f>
        <v>0</v>
      </c>
      <c r="U287" s="176"/>
      <c r="V287" s="178">
        <f>SUM(V288:V297)</f>
        <v>0</v>
      </c>
      <c r="W287" s="176"/>
      <c r="X287" s="179">
        <f>SUM(X288:X297)</f>
        <v>0</v>
      </c>
      <c r="AR287" s="180" t="s">
        <v>84</v>
      </c>
      <c r="AT287" s="181" t="s">
        <v>78</v>
      </c>
      <c r="AU287" s="181" t="s">
        <v>84</v>
      </c>
      <c r="AY287" s="180" t="s">
        <v>147</v>
      </c>
      <c r="BK287" s="182">
        <f>SUM(BK288:BK297)</f>
        <v>0</v>
      </c>
    </row>
    <row r="288" spans="1:65" s="2" customFormat="1" ht="24.2" customHeight="1">
      <c r="A288" s="34"/>
      <c r="B288" s="35"/>
      <c r="C288" s="185" t="s">
        <v>355</v>
      </c>
      <c r="D288" s="185" t="s">
        <v>149</v>
      </c>
      <c r="E288" s="186" t="s">
        <v>356</v>
      </c>
      <c r="F288" s="187" t="s">
        <v>357</v>
      </c>
      <c r="G288" s="188" t="s">
        <v>208</v>
      </c>
      <c r="H288" s="189">
        <v>24.838999999999999</v>
      </c>
      <c r="I288" s="190"/>
      <c r="J288" s="190"/>
      <c r="K288" s="191">
        <f>ROUND(P288*H288,2)</f>
        <v>0</v>
      </c>
      <c r="L288" s="187" t="s">
        <v>152</v>
      </c>
      <c r="M288" s="39"/>
      <c r="N288" s="192" t="s">
        <v>1</v>
      </c>
      <c r="O288" s="193" t="s">
        <v>42</v>
      </c>
      <c r="P288" s="194">
        <f>I288+J288</f>
        <v>0</v>
      </c>
      <c r="Q288" s="194">
        <f>ROUND(I288*H288,2)</f>
        <v>0</v>
      </c>
      <c r="R288" s="194">
        <f>ROUND(J288*H288,2)</f>
        <v>0</v>
      </c>
      <c r="S288" s="71"/>
      <c r="T288" s="195">
        <f>S288*H288</f>
        <v>0</v>
      </c>
      <c r="U288" s="195">
        <v>0</v>
      </c>
      <c r="V288" s="195">
        <f>U288*H288</f>
        <v>0</v>
      </c>
      <c r="W288" s="195">
        <v>0</v>
      </c>
      <c r="X288" s="196">
        <f>W288*H288</f>
        <v>0</v>
      </c>
      <c r="Y288" s="34"/>
      <c r="Z288" s="34"/>
      <c r="AA288" s="34"/>
      <c r="AB288" s="34"/>
      <c r="AC288" s="34"/>
      <c r="AD288" s="34"/>
      <c r="AE288" s="34"/>
      <c r="AR288" s="197" t="s">
        <v>153</v>
      </c>
      <c r="AT288" s="197" t="s">
        <v>149</v>
      </c>
      <c r="AU288" s="197" t="s">
        <v>90</v>
      </c>
      <c r="AY288" s="17" t="s">
        <v>147</v>
      </c>
      <c r="BE288" s="198">
        <f>IF(O288="základní",K288,0)</f>
        <v>0</v>
      </c>
      <c r="BF288" s="198">
        <f>IF(O288="snížená",K288,0)</f>
        <v>0</v>
      </c>
      <c r="BG288" s="198">
        <f>IF(O288="zákl. přenesená",K288,0)</f>
        <v>0</v>
      </c>
      <c r="BH288" s="198">
        <f>IF(O288="sníž. přenesená",K288,0)</f>
        <v>0</v>
      </c>
      <c r="BI288" s="198">
        <f>IF(O288="nulová",K288,0)</f>
        <v>0</v>
      </c>
      <c r="BJ288" s="17" t="s">
        <v>84</v>
      </c>
      <c r="BK288" s="198">
        <f>ROUND(P288*H288,2)</f>
        <v>0</v>
      </c>
      <c r="BL288" s="17" t="s">
        <v>153</v>
      </c>
      <c r="BM288" s="197" t="s">
        <v>358</v>
      </c>
    </row>
    <row r="289" spans="1:65" s="2" customFormat="1" ht="33" customHeight="1">
      <c r="A289" s="34"/>
      <c r="B289" s="35"/>
      <c r="C289" s="185" t="s">
        <v>359</v>
      </c>
      <c r="D289" s="185" t="s">
        <v>149</v>
      </c>
      <c r="E289" s="186" t="s">
        <v>360</v>
      </c>
      <c r="F289" s="187" t="s">
        <v>361</v>
      </c>
      <c r="G289" s="188" t="s">
        <v>208</v>
      </c>
      <c r="H289" s="189">
        <v>13.984</v>
      </c>
      <c r="I289" s="190"/>
      <c r="J289" s="190"/>
      <c r="K289" s="191">
        <f>ROUND(P289*H289,2)</f>
        <v>0</v>
      </c>
      <c r="L289" s="187" t="s">
        <v>152</v>
      </c>
      <c r="M289" s="39"/>
      <c r="N289" s="192" t="s">
        <v>1</v>
      </c>
      <c r="O289" s="193" t="s">
        <v>42</v>
      </c>
      <c r="P289" s="194">
        <f>I289+J289</f>
        <v>0</v>
      </c>
      <c r="Q289" s="194">
        <f>ROUND(I289*H289,2)</f>
        <v>0</v>
      </c>
      <c r="R289" s="194">
        <f>ROUND(J289*H289,2)</f>
        <v>0</v>
      </c>
      <c r="S289" s="71"/>
      <c r="T289" s="195">
        <f>S289*H289</f>
        <v>0</v>
      </c>
      <c r="U289" s="195">
        <v>0</v>
      </c>
      <c r="V289" s="195">
        <f>U289*H289</f>
        <v>0</v>
      </c>
      <c r="W289" s="195">
        <v>0</v>
      </c>
      <c r="X289" s="196">
        <f>W289*H289</f>
        <v>0</v>
      </c>
      <c r="Y289" s="34"/>
      <c r="Z289" s="34"/>
      <c r="AA289" s="34"/>
      <c r="AB289" s="34"/>
      <c r="AC289" s="34"/>
      <c r="AD289" s="34"/>
      <c r="AE289" s="34"/>
      <c r="AR289" s="197" t="s">
        <v>153</v>
      </c>
      <c r="AT289" s="197" t="s">
        <v>149</v>
      </c>
      <c r="AU289" s="197" t="s">
        <v>90</v>
      </c>
      <c r="AY289" s="17" t="s">
        <v>147</v>
      </c>
      <c r="BE289" s="198">
        <f>IF(O289="základní",K289,0)</f>
        <v>0</v>
      </c>
      <c r="BF289" s="198">
        <f>IF(O289="snížená",K289,0)</f>
        <v>0</v>
      </c>
      <c r="BG289" s="198">
        <f>IF(O289="zákl. přenesená",K289,0)</f>
        <v>0</v>
      </c>
      <c r="BH289" s="198">
        <f>IF(O289="sníž. přenesená",K289,0)</f>
        <v>0</v>
      </c>
      <c r="BI289" s="198">
        <f>IF(O289="nulová",K289,0)</f>
        <v>0</v>
      </c>
      <c r="BJ289" s="17" t="s">
        <v>84</v>
      </c>
      <c r="BK289" s="198">
        <f>ROUND(P289*H289,2)</f>
        <v>0</v>
      </c>
      <c r="BL289" s="17" t="s">
        <v>153</v>
      </c>
      <c r="BM289" s="197" t="s">
        <v>362</v>
      </c>
    </row>
    <row r="290" spans="1:65" s="13" customFormat="1" ht="11.25">
      <c r="B290" s="199"/>
      <c r="C290" s="200"/>
      <c r="D290" s="201" t="s">
        <v>155</v>
      </c>
      <c r="E290" s="202" t="s">
        <v>1</v>
      </c>
      <c r="F290" s="203" t="s">
        <v>363</v>
      </c>
      <c r="G290" s="200"/>
      <c r="H290" s="204">
        <v>13.984</v>
      </c>
      <c r="I290" s="205"/>
      <c r="J290" s="205"/>
      <c r="K290" s="200"/>
      <c r="L290" s="200"/>
      <c r="M290" s="206"/>
      <c r="N290" s="207"/>
      <c r="O290" s="208"/>
      <c r="P290" s="208"/>
      <c r="Q290" s="208"/>
      <c r="R290" s="208"/>
      <c r="S290" s="208"/>
      <c r="T290" s="208"/>
      <c r="U290" s="208"/>
      <c r="V290" s="208"/>
      <c r="W290" s="208"/>
      <c r="X290" s="209"/>
      <c r="AT290" s="210" t="s">
        <v>155</v>
      </c>
      <c r="AU290" s="210" t="s">
        <v>90</v>
      </c>
      <c r="AV290" s="13" t="s">
        <v>90</v>
      </c>
      <c r="AW290" s="13" t="s">
        <v>5</v>
      </c>
      <c r="AX290" s="13" t="s">
        <v>79</v>
      </c>
      <c r="AY290" s="210" t="s">
        <v>147</v>
      </c>
    </row>
    <row r="291" spans="1:65" s="14" customFormat="1" ht="11.25">
      <c r="B291" s="211"/>
      <c r="C291" s="212"/>
      <c r="D291" s="201" t="s">
        <v>155</v>
      </c>
      <c r="E291" s="213" t="s">
        <v>1</v>
      </c>
      <c r="F291" s="214" t="s">
        <v>156</v>
      </c>
      <c r="G291" s="212"/>
      <c r="H291" s="215">
        <v>13.984</v>
      </c>
      <c r="I291" s="216"/>
      <c r="J291" s="216"/>
      <c r="K291" s="212"/>
      <c r="L291" s="212"/>
      <c r="M291" s="217"/>
      <c r="N291" s="218"/>
      <c r="O291" s="219"/>
      <c r="P291" s="219"/>
      <c r="Q291" s="219"/>
      <c r="R291" s="219"/>
      <c r="S291" s="219"/>
      <c r="T291" s="219"/>
      <c r="U291" s="219"/>
      <c r="V291" s="219"/>
      <c r="W291" s="219"/>
      <c r="X291" s="220"/>
      <c r="AT291" s="221" t="s">
        <v>155</v>
      </c>
      <c r="AU291" s="221" t="s">
        <v>90</v>
      </c>
      <c r="AV291" s="14" t="s">
        <v>153</v>
      </c>
      <c r="AW291" s="14" t="s">
        <v>5</v>
      </c>
      <c r="AX291" s="14" t="s">
        <v>84</v>
      </c>
      <c r="AY291" s="221" t="s">
        <v>147</v>
      </c>
    </row>
    <row r="292" spans="1:65" s="2" customFormat="1" ht="44.25" customHeight="1">
      <c r="A292" s="34"/>
      <c r="B292" s="35"/>
      <c r="C292" s="185" t="s">
        <v>364</v>
      </c>
      <c r="D292" s="185" t="s">
        <v>149</v>
      </c>
      <c r="E292" s="186" t="s">
        <v>365</v>
      </c>
      <c r="F292" s="187" t="s">
        <v>366</v>
      </c>
      <c r="G292" s="188" t="s">
        <v>208</v>
      </c>
      <c r="H292" s="189">
        <v>10.855</v>
      </c>
      <c r="I292" s="190"/>
      <c r="J292" s="190"/>
      <c r="K292" s="191">
        <f>ROUND(P292*H292,2)</f>
        <v>0</v>
      </c>
      <c r="L292" s="187" t="s">
        <v>152</v>
      </c>
      <c r="M292" s="39"/>
      <c r="N292" s="192" t="s">
        <v>1</v>
      </c>
      <c r="O292" s="193" t="s">
        <v>42</v>
      </c>
      <c r="P292" s="194">
        <f>I292+J292</f>
        <v>0</v>
      </c>
      <c r="Q292" s="194">
        <f>ROUND(I292*H292,2)</f>
        <v>0</v>
      </c>
      <c r="R292" s="194">
        <f>ROUND(J292*H292,2)</f>
        <v>0</v>
      </c>
      <c r="S292" s="71"/>
      <c r="T292" s="195">
        <f>S292*H292</f>
        <v>0</v>
      </c>
      <c r="U292" s="195">
        <v>0</v>
      </c>
      <c r="V292" s="195">
        <f>U292*H292</f>
        <v>0</v>
      </c>
      <c r="W292" s="195">
        <v>0</v>
      </c>
      <c r="X292" s="196">
        <f>W292*H292</f>
        <v>0</v>
      </c>
      <c r="Y292" s="34"/>
      <c r="Z292" s="34"/>
      <c r="AA292" s="34"/>
      <c r="AB292" s="34"/>
      <c r="AC292" s="34"/>
      <c r="AD292" s="34"/>
      <c r="AE292" s="34"/>
      <c r="AR292" s="197" t="s">
        <v>153</v>
      </c>
      <c r="AT292" s="197" t="s">
        <v>149</v>
      </c>
      <c r="AU292" s="197" t="s">
        <v>90</v>
      </c>
      <c r="AY292" s="17" t="s">
        <v>147</v>
      </c>
      <c r="BE292" s="198">
        <f>IF(O292="základní",K292,0)</f>
        <v>0</v>
      </c>
      <c r="BF292" s="198">
        <f>IF(O292="snížená",K292,0)</f>
        <v>0</v>
      </c>
      <c r="BG292" s="198">
        <f>IF(O292="zákl. přenesená",K292,0)</f>
        <v>0</v>
      </c>
      <c r="BH292" s="198">
        <f>IF(O292="sníž. přenesená",K292,0)</f>
        <v>0</v>
      </c>
      <c r="BI292" s="198">
        <f>IF(O292="nulová",K292,0)</f>
        <v>0</v>
      </c>
      <c r="BJ292" s="17" t="s">
        <v>84</v>
      </c>
      <c r="BK292" s="198">
        <f>ROUND(P292*H292,2)</f>
        <v>0</v>
      </c>
      <c r="BL292" s="17" t="s">
        <v>153</v>
      </c>
      <c r="BM292" s="197" t="s">
        <v>367</v>
      </c>
    </row>
    <row r="293" spans="1:65" s="13" customFormat="1" ht="11.25">
      <c r="B293" s="199"/>
      <c r="C293" s="200"/>
      <c r="D293" s="201" t="s">
        <v>155</v>
      </c>
      <c r="E293" s="202" t="s">
        <v>1</v>
      </c>
      <c r="F293" s="203" t="s">
        <v>368</v>
      </c>
      <c r="G293" s="200"/>
      <c r="H293" s="204">
        <v>10.855</v>
      </c>
      <c r="I293" s="205"/>
      <c r="J293" s="205"/>
      <c r="K293" s="200"/>
      <c r="L293" s="200"/>
      <c r="M293" s="206"/>
      <c r="N293" s="207"/>
      <c r="O293" s="208"/>
      <c r="P293" s="208"/>
      <c r="Q293" s="208"/>
      <c r="R293" s="208"/>
      <c r="S293" s="208"/>
      <c r="T293" s="208"/>
      <c r="U293" s="208"/>
      <c r="V293" s="208"/>
      <c r="W293" s="208"/>
      <c r="X293" s="209"/>
      <c r="AT293" s="210" t="s">
        <v>155</v>
      </c>
      <c r="AU293" s="210" t="s">
        <v>90</v>
      </c>
      <c r="AV293" s="13" t="s">
        <v>90</v>
      </c>
      <c r="AW293" s="13" t="s">
        <v>5</v>
      </c>
      <c r="AX293" s="13" t="s">
        <v>79</v>
      </c>
      <c r="AY293" s="210" t="s">
        <v>147</v>
      </c>
    </row>
    <row r="294" spans="1:65" s="14" customFormat="1" ht="11.25">
      <c r="B294" s="211"/>
      <c r="C294" s="212"/>
      <c r="D294" s="201" t="s">
        <v>155</v>
      </c>
      <c r="E294" s="213" t="s">
        <v>1</v>
      </c>
      <c r="F294" s="214" t="s">
        <v>156</v>
      </c>
      <c r="G294" s="212"/>
      <c r="H294" s="215">
        <v>10.855</v>
      </c>
      <c r="I294" s="216"/>
      <c r="J294" s="216"/>
      <c r="K294" s="212"/>
      <c r="L294" s="212"/>
      <c r="M294" s="217"/>
      <c r="N294" s="218"/>
      <c r="O294" s="219"/>
      <c r="P294" s="219"/>
      <c r="Q294" s="219"/>
      <c r="R294" s="219"/>
      <c r="S294" s="219"/>
      <c r="T294" s="219"/>
      <c r="U294" s="219"/>
      <c r="V294" s="219"/>
      <c r="W294" s="219"/>
      <c r="X294" s="220"/>
      <c r="AT294" s="221" t="s">
        <v>155</v>
      </c>
      <c r="AU294" s="221" t="s">
        <v>90</v>
      </c>
      <c r="AV294" s="14" t="s">
        <v>153</v>
      </c>
      <c r="AW294" s="14" t="s">
        <v>5</v>
      </c>
      <c r="AX294" s="14" t="s">
        <v>84</v>
      </c>
      <c r="AY294" s="221" t="s">
        <v>147</v>
      </c>
    </row>
    <row r="295" spans="1:65" s="2" customFormat="1" ht="24">
      <c r="A295" s="34"/>
      <c r="B295" s="35"/>
      <c r="C295" s="185" t="s">
        <v>369</v>
      </c>
      <c r="D295" s="185" t="s">
        <v>149</v>
      </c>
      <c r="E295" s="186" t="s">
        <v>370</v>
      </c>
      <c r="F295" s="187" t="s">
        <v>371</v>
      </c>
      <c r="G295" s="188" t="s">
        <v>208</v>
      </c>
      <c r="H295" s="189">
        <v>24.838999999999999</v>
      </c>
      <c r="I295" s="190"/>
      <c r="J295" s="190"/>
      <c r="K295" s="191">
        <f>ROUND(P295*H295,2)</f>
        <v>0</v>
      </c>
      <c r="L295" s="187" t="s">
        <v>152</v>
      </c>
      <c r="M295" s="39"/>
      <c r="N295" s="192" t="s">
        <v>1</v>
      </c>
      <c r="O295" s="193" t="s">
        <v>42</v>
      </c>
      <c r="P295" s="194">
        <f>I295+J295</f>
        <v>0</v>
      </c>
      <c r="Q295" s="194">
        <f>ROUND(I295*H295,2)</f>
        <v>0</v>
      </c>
      <c r="R295" s="194">
        <f>ROUND(J295*H295,2)</f>
        <v>0</v>
      </c>
      <c r="S295" s="71"/>
      <c r="T295" s="195">
        <f>S295*H295</f>
        <v>0</v>
      </c>
      <c r="U295" s="195">
        <v>0</v>
      </c>
      <c r="V295" s="195">
        <f>U295*H295</f>
        <v>0</v>
      </c>
      <c r="W295" s="195">
        <v>0</v>
      </c>
      <c r="X295" s="196">
        <f>W295*H295</f>
        <v>0</v>
      </c>
      <c r="Y295" s="34"/>
      <c r="Z295" s="34"/>
      <c r="AA295" s="34"/>
      <c r="AB295" s="34"/>
      <c r="AC295" s="34"/>
      <c r="AD295" s="34"/>
      <c r="AE295" s="34"/>
      <c r="AR295" s="197" t="s">
        <v>153</v>
      </c>
      <c r="AT295" s="197" t="s">
        <v>149</v>
      </c>
      <c r="AU295" s="197" t="s">
        <v>90</v>
      </c>
      <c r="AY295" s="17" t="s">
        <v>147</v>
      </c>
      <c r="BE295" s="198">
        <f>IF(O295="základní",K295,0)</f>
        <v>0</v>
      </c>
      <c r="BF295" s="198">
        <f>IF(O295="snížená",K295,0)</f>
        <v>0</v>
      </c>
      <c r="BG295" s="198">
        <f>IF(O295="zákl. přenesená",K295,0)</f>
        <v>0</v>
      </c>
      <c r="BH295" s="198">
        <f>IF(O295="sníž. přenesená",K295,0)</f>
        <v>0</v>
      </c>
      <c r="BI295" s="198">
        <f>IF(O295="nulová",K295,0)</f>
        <v>0</v>
      </c>
      <c r="BJ295" s="17" t="s">
        <v>84</v>
      </c>
      <c r="BK295" s="198">
        <f>ROUND(P295*H295,2)</f>
        <v>0</v>
      </c>
      <c r="BL295" s="17" t="s">
        <v>153</v>
      </c>
      <c r="BM295" s="197" t="s">
        <v>372</v>
      </c>
    </row>
    <row r="296" spans="1:65" s="2" customFormat="1" ht="24.2" customHeight="1">
      <c r="A296" s="34"/>
      <c r="B296" s="35"/>
      <c r="C296" s="185" t="s">
        <v>373</v>
      </c>
      <c r="D296" s="185" t="s">
        <v>149</v>
      </c>
      <c r="E296" s="186" t="s">
        <v>374</v>
      </c>
      <c r="F296" s="187" t="s">
        <v>375</v>
      </c>
      <c r="G296" s="188" t="s">
        <v>208</v>
      </c>
      <c r="H296" s="189">
        <v>322.90699999999998</v>
      </c>
      <c r="I296" s="190"/>
      <c r="J296" s="190"/>
      <c r="K296" s="191">
        <f>ROUND(P296*H296,2)</f>
        <v>0</v>
      </c>
      <c r="L296" s="187" t="s">
        <v>152</v>
      </c>
      <c r="M296" s="39"/>
      <c r="N296" s="192" t="s">
        <v>1</v>
      </c>
      <c r="O296" s="193" t="s">
        <v>42</v>
      </c>
      <c r="P296" s="194">
        <f>I296+J296</f>
        <v>0</v>
      </c>
      <c r="Q296" s="194">
        <f>ROUND(I296*H296,2)</f>
        <v>0</v>
      </c>
      <c r="R296" s="194">
        <f>ROUND(J296*H296,2)</f>
        <v>0</v>
      </c>
      <c r="S296" s="71"/>
      <c r="T296" s="195">
        <f>S296*H296</f>
        <v>0</v>
      </c>
      <c r="U296" s="195">
        <v>0</v>
      </c>
      <c r="V296" s="195">
        <f>U296*H296</f>
        <v>0</v>
      </c>
      <c r="W296" s="195">
        <v>0</v>
      </c>
      <c r="X296" s="196">
        <f>W296*H296</f>
        <v>0</v>
      </c>
      <c r="Y296" s="34"/>
      <c r="Z296" s="34"/>
      <c r="AA296" s="34"/>
      <c r="AB296" s="34"/>
      <c r="AC296" s="34"/>
      <c r="AD296" s="34"/>
      <c r="AE296" s="34"/>
      <c r="AR296" s="197" t="s">
        <v>153</v>
      </c>
      <c r="AT296" s="197" t="s">
        <v>149</v>
      </c>
      <c r="AU296" s="197" t="s">
        <v>90</v>
      </c>
      <c r="AY296" s="17" t="s">
        <v>147</v>
      </c>
      <c r="BE296" s="198">
        <f>IF(O296="základní",K296,0)</f>
        <v>0</v>
      </c>
      <c r="BF296" s="198">
        <f>IF(O296="snížená",K296,0)</f>
        <v>0</v>
      </c>
      <c r="BG296" s="198">
        <f>IF(O296="zákl. přenesená",K296,0)</f>
        <v>0</v>
      </c>
      <c r="BH296" s="198">
        <f>IF(O296="sníž. přenesená",K296,0)</f>
        <v>0</v>
      </c>
      <c r="BI296" s="198">
        <f>IF(O296="nulová",K296,0)</f>
        <v>0</v>
      </c>
      <c r="BJ296" s="17" t="s">
        <v>84</v>
      </c>
      <c r="BK296" s="198">
        <f>ROUND(P296*H296,2)</f>
        <v>0</v>
      </c>
      <c r="BL296" s="17" t="s">
        <v>153</v>
      </c>
      <c r="BM296" s="197" t="s">
        <v>376</v>
      </c>
    </row>
    <row r="297" spans="1:65" s="13" customFormat="1" ht="11.25">
      <c r="B297" s="199"/>
      <c r="C297" s="200"/>
      <c r="D297" s="201" t="s">
        <v>155</v>
      </c>
      <c r="E297" s="200"/>
      <c r="F297" s="203" t="s">
        <v>377</v>
      </c>
      <c r="G297" s="200"/>
      <c r="H297" s="204">
        <v>322.90699999999998</v>
      </c>
      <c r="I297" s="205"/>
      <c r="J297" s="205"/>
      <c r="K297" s="200"/>
      <c r="L297" s="200"/>
      <c r="M297" s="206"/>
      <c r="N297" s="207"/>
      <c r="O297" s="208"/>
      <c r="P297" s="208"/>
      <c r="Q297" s="208"/>
      <c r="R297" s="208"/>
      <c r="S297" s="208"/>
      <c r="T297" s="208"/>
      <c r="U297" s="208"/>
      <c r="V297" s="208"/>
      <c r="W297" s="208"/>
      <c r="X297" s="209"/>
      <c r="AT297" s="210" t="s">
        <v>155</v>
      </c>
      <c r="AU297" s="210" t="s">
        <v>90</v>
      </c>
      <c r="AV297" s="13" t="s">
        <v>90</v>
      </c>
      <c r="AW297" s="13" t="s">
        <v>4</v>
      </c>
      <c r="AX297" s="13" t="s">
        <v>84</v>
      </c>
      <c r="AY297" s="210" t="s">
        <v>147</v>
      </c>
    </row>
    <row r="298" spans="1:65" s="12" customFormat="1" ht="22.9" customHeight="1">
      <c r="B298" s="168"/>
      <c r="C298" s="169"/>
      <c r="D298" s="170" t="s">
        <v>78</v>
      </c>
      <c r="E298" s="183" t="s">
        <v>378</v>
      </c>
      <c r="F298" s="183" t="s">
        <v>379</v>
      </c>
      <c r="G298" s="169"/>
      <c r="H298" s="169"/>
      <c r="I298" s="172"/>
      <c r="J298" s="172"/>
      <c r="K298" s="184">
        <f>BK298</f>
        <v>0</v>
      </c>
      <c r="L298" s="169"/>
      <c r="M298" s="174"/>
      <c r="N298" s="175"/>
      <c r="O298" s="176"/>
      <c r="P298" s="176"/>
      <c r="Q298" s="177">
        <f>Q299</f>
        <v>0</v>
      </c>
      <c r="R298" s="177">
        <f>R299</f>
        <v>0</v>
      </c>
      <c r="S298" s="176"/>
      <c r="T298" s="178">
        <f>T299</f>
        <v>0</v>
      </c>
      <c r="U298" s="176"/>
      <c r="V298" s="178">
        <f>V299</f>
        <v>0</v>
      </c>
      <c r="W298" s="176"/>
      <c r="X298" s="179">
        <f>X299</f>
        <v>0</v>
      </c>
      <c r="AR298" s="180" t="s">
        <v>84</v>
      </c>
      <c r="AT298" s="181" t="s">
        <v>78</v>
      </c>
      <c r="AU298" s="181" t="s">
        <v>84</v>
      </c>
      <c r="AY298" s="180" t="s">
        <v>147</v>
      </c>
      <c r="BK298" s="182">
        <f>BK299</f>
        <v>0</v>
      </c>
    </row>
    <row r="299" spans="1:65" s="2" customFormat="1" ht="24.2" customHeight="1">
      <c r="A299" s="34"/>
      <c r="B299" s="35"/>
      <c r="C299" s="185" t="s">
        <v>380</v>
      </c>
      <c r="D299" s="185" t="s">
        <v>149</v>
      </c>
      <c r="E299" s="186" t="s">
        <v>381</v>
      </c>
      <c r="F299" s="187" t="s">
        <v>382</v>
      </c>
      <c r="G299" s="188" t="s">
        <v>208</v>
      </c>
      <c r="H299" s="189">
        <v>26.65</v>
      </c>
      <c r="I299" s="190"/>
      <c r="J299" s="190"/>
      <c r="K299" s="191">
        <f>ROUND(P299*H299,2)</f>
        <v>0</v>
      </c>
      <c r="L299" s="187" t="s">
        <v>152</v>
      </c>
      <c r="M299" s="39"/>
      <c r="N299" s="192" t="s">
        <v>1</v>
      </c>
      <c r="O299" s="193" t="s">
        <v>42</v>
      </c>
      <c r="P299" s="194">
        <f>I299+J299</f>
        <v>0</v>
      </c>
      <c r="Q299" s="194">
        <f>ROUND(I299*H299,2)</f>
        <v>0</v>
      </c>
      <c r="R299" s="194">
        <f>ROUND(J299*H299,2)</f>
        <v>0</v>
      </c>
      <c r="S299" s="71"/>
      <c r="T299" s="195">
        <f>S299*H299</f>
        <v>0</v>
      </c>
      <c r="U299" s="195">
        <v>0</v>
      </c>
      <c r="V299" s="195">
        <f>U299*H299</f>
        <v>0</v>
      </c>
      <c r="W299" s="195">
        <v>0</v>
      </c>
      <c r="X299" s="196">
        <f>W299*H299</f>
        <v>0</v>
      </c>
      <c r="Y299" s="34"/>
      <c r="Z299" s="34"/>
      <c r="AA299" s="34"/>
      <c r="AB299" s="34"/>
      <c r="AC299" s="34"/>
      <c r="AD299" s="34"/>
      <c r="AE299" s="34"/>
      <c r="AR299" s="197" t="s">
        <v>153</v>
      </c>
      <c r="AT299" s="197" t="s">
        <v>149</v>
      </c>
      <c r="AU299" s="197" t="s">
        <v>90</v>
      </c>
      <c r="AY299" s="17" t="s">
        <v>147</v>
      </c>
      <c r="BE299" s="198">
        <f>IF(O299="základní",K299,0)</f>
        <v>0</v>
      </c>
      <c r="BF299" s="198">
        <f>IF(O299="snížená",K299,0)</f>
        <v>0</v>
      </c>
      <c r="BG299" s="198">
        <f>IF(O299="zákl. přenesená",K299,0)</f>
        <v>0</v>
      </c>
      <c r="BH299" s="198">
        <f>IF(O299="sníž. přenesená",K299,0)</f>
        <v>0</v>
      </c>
      <c r="BI299" s="198">
        <f>IF(O299="nulová",K299,0)</f>
        <v>0</v>
      </c>
      <c r="BJ299" s="17" t="s">
        <v>84</v>
      </c>
      <c r="BK299" s="198">
        <f>ROUND(P299*H299,2)</f>
        <v>0</v>
      </c>
      <c r="BL299" s="17" t="s">
        <v>153</v>
      </c>
      <c r="BM299" s="197" t="s">
        <v>383</v>
      </c>
    </row>
    <row r="300" spans="1:65" s="12" customFormat="1" ht="25.9" customHeight="1">
      <c r="B300" s="168"/>
      <c r="C300" s="169"/>
      <c r="D300" s="170" t="s">
        <v>78</v>
      </c>
      <c r="E300" s="171" t="s">
        <v>384</v>
      </c>
      <c r="F300" s="171" t="s">
        <v>385</v>
      </c>
      <c r="G300" s="169"/>
      <c r="H300" s="169"/>
      <c r="I300" s="172"/>
      <c r="J300" s="172"/>
      <c r="K300" s="173">
        <f>BK300</f>
        <v>0</v>
      </c>
      <c r="L300" s="169"/>
      <c r="M300" s="174"/>
      <c r="N300" s="175"/>
      <c r="O300" s="176"/>
      <c r="P300" s="176"/>
      <c r="Q300" s="177">
        <f>Q301+Q305+Q313</f>
        <v>0</v>
      </c>
      <c r="R300" s="177">
        <f>R301+R305+R313</f>
        <v>0</v>
      </c>
      <c r="S300" s="176"/>
      <c r="T300" s="178">
        <f>T301+T305+T313</f>
        <v>0</v>
      </c>
      <c r="U300" s="176"/>
      <c r="V300" s="178">
        <f>V301+V305+V313</f>
        <v>0.25447377999999998</v>
      </c>
      <c r="W300" s="176"/>
      <c r="X300" s="179">
        <f>X301+X305+X313</f>
        <v>0.1960413</v>
      </c>
      <c r="AR300" s="180" t="s">
        <v>90</v>
      </c>
      <c r="AT300" s="181" t="s">
        <v>78</v>
      </c>
      <c r="AU300" s="181" t="s">
        <v>79</v>
      </c>
      <c r="AY300" s="180" t="s">
        <v>147</v>
      </c>
      <c r="BK300" s="182">
        <f>BK301+BK305+BK313</f>
        <v>0</v>
      </c>
    </row>
    <row r="301" spans="1:65" s="12" customFormat="1" ht="22.9" customHeight="1">
      <c r="B301" s="168"/>
      <c r="C301" s="169"/>
      <c r="D301" s="170" t="s">
        <v>78</v>
      </c>
      <c r="E301" s="183" t="s">
        <v>386</v>
      </c>
      <c r="F301" s="183" t="s">
        <v>387</v>
      </c>
      <c r="G301" s="169"/>
      <c r="H301" s="169"/>
      <c r="I301" s="172"/>
      <c r="J301" s="172"/>
      <c r="K301" s="184">
        <f>BK301</f>
        <v>0</v>
      </c>
      <c r="L301" s="169"/>
      <c r="M301" s="174"/>
      <c r="N301" s="175"/>
      <c r="O301" s="176"/>
      <c r="P301" s="176"/>
      <c r="Q301" s="177">
        <f>SUM(Q302:Q304)</f>
        <v>0</v>
      </c>
      <c r="R301" s="177">
        <f>SUM(R302:R304)</f>
        <v>0</v>
      </c>
      <c r="S301" s="176"/>
      <c r="T301" s="178">
        <f>SUM(T302:T304)</f>
        <v>0</v>
      </c>
      <c r="U301" s="176"/>
      <c r="V301" s="178">
        <f>SUM(V302:V304)</f>
        <v>0</v>
      </c>
      <c r="W301" s="176"/>
      <c r="X301" s="179">
        <f>SUM(X302:X304)</f>
        <v>2.1129999999999999E-2</v>
      </c>
      <c r="AR301" s="180" t="s">
        <v>90</v>
      </c>
      <c r="AT301" s="181" t="s">
        <v>78</v>
      </c>
      <c r="AU301" s="181" t="s">
        <v>84</v>
      </c>
      <c r="AY301" s="180" t="s">
        <v>147</v>
      </c>
      <c r="BK301" s="182">
        <f>SUM(BK302:BK304)</f>
        <v>0</v>
      </c>
    </row>
    <row r="302" spans="1:65" s="2" customFormat="1" ht="24.2" customHeight="1">
      <c r="A302" s="34"/>
      <c r="B302" s="35"/>
      <c r="C302" s="185" t="s">
        <v>388</v>
      </c>
      <c r="D302" s="185" t="s">
        <v>149</v>
      </c>
      <c r="E302" s="186" t="s">
        <v>389</v>
      </c>
      <c r="F302" s="187" t="s">
        <v>390</v>
      </c>
      <c r="G302" s="188" t="s">
        <v>265</v>
      </c>
      <c r="H302" s="189">
        <v>1</v>
      </c>
      <c r="I302" s="190"/>
      <c r="J302" s="190"/>
      <c r="K302" s="191">
        <f>ROUND(P302*H302,2)</f>
        <v>0</v>
      </c>
      <c r="L302" s="187" t="s">
        <v>152</v>
      </c>
      <c r="M302" s="39"/>
      <c r="N302" s="192" t="s">
        <v>1</v>
      </c>
      <c r="O302" s="193" t="s">
        <v>42</v>
      </c>
      <c r="P302" s="194">
        <f>I302+J302</f>
        <v>0</v>
      </c>
      <c r="Q302" s="194">
        <f>ROUND(I302*H302,2)</f>
        <v>0</v>
      </c>
      <c r="R302" s="194">
        <f>ROUND(J302*H302,2)</f>
        <v>0</v>
      </c>
      <c r="S302" s="71"/>
      <c r="T302" s="195">
        <f>S302*H302</f>
        <v>0</v>
      </c>
      <c r="U302" s="195">
        <v>0</v>
      </c>
      <c r="V302" s="195">
        <f>U302*H302</f>
        <v>0</v>
      </c>
      <c r="W302" s="195">
        <v>2.1129999999999999E-2</v>
      </c>
      <c r="X302" s="196">
        <f>W302*H302</f>
        <v>2.1129999999999999E-2</v>
      </c>
      <c r="Y302" s="34"/>
      <c r="Z302" s="34"/>
      <c r="AA302" s="34"/>
      <c r="AB302" s="34"/>
      <c r="AC302" s="34"/>
      <c r="AD302" s="34"/>
      <c r="AE302" s="34"/>
      <c r="AR302" s="197" t="s">
        <v>239</v>
      </c>
      <c r="AT302" s="197" t="s">
        <v>149</v>
      </c>
      <c r="AU302" s="197" t="s">
        <v>90</v>
      </c>
      <c r="AY302" s="17" t="s">
        <v>147</v>
      </c>
      <c r="BE302" s="198">
        <f>IF(O302="základní",K302,0)</f>
        <v>0</v>
      </c>
      <c r="BF302" s="198">
        <f>IF(O302="snížená",K302,0)</f>
        <v>0</v>
      </c>
      <c r="BG302" s="198">
        <f>IF(O302="zákl. přenesená",K302,0)</f>
        <v>0</v>
      </c>
      <c r="BH302" s="198">
        <f>IF(O302="sníž. přenesená",K302,0)</f>
        <v>0</v>
      </c>
      <c r="BI302" s="198">
        <f>IF(O302="nulová",K302,0)</f>
        <v>0</v>
      </c>
      <c r="BJ302" s="17" t="s">
        <v>84</v>
      </c>
      <c r="BK302" s="198">
        <f>ROUND(P302*H302,2)</f>
        <v>0</v>
      </c>
      <c r="BL302" s="17" t="s">
        <v>239</v>
      </c>
      <c r="BM302" s="197" t="s">
        <v>391</v>
      </c>
    </row>
    <row r="303" spans="1:65" s="13" customFormat="1" ht="11.25">
      <c r="B303" s="199"/>
      <c r="C303" s="200"/>
      <c r="D303" s="201" t="s">
        <v>155</v>
      </c>
      <c r="E303" s="202" t="s">
        <v>1</v>
      </c>
      <c r="F303" s="203" t="s">
        <v>84</v>
      </c>
      <c r="G303" s="200"/>
      <c r="H303" s="204">
        <v>1</v>
      </c>
      <c r="I303" s="205"/>
      <c r="J303" s="205"/>
      <c r="K303" s="200"/>
      <c r="L303" s="200"/>
      <c r="M303" s="206"/>
      <c r="N303" s="207"/>
      <c r="O303" s="208"/>
      <c r="P303" s="208"/>
      <c r="Q303" s="208"/>
      <c r="R303" s="208"/>
      <c r="S303" s="208"/>
      <c r="T303" s="208"/>
      <c r="U303" s="208"/>
      <c r="V303" s="208"/>
      <c r="W303" s="208"/>
      <c r="X303" s="209"/>
      <c r="AT303" s="210" t="s">
        <v>155</v>
      </c>
      <c r="AU303" s="210" t="s">
        <v>90</v>
      </c>
      <c r="AV303" s="13" t="s">
        <v>90</v>
      </c>
      <c r="AW303" s="13" t="s">
        <v>5</v>
      </c>
      <c r="AX303" s="13" t="s">
        <v>79</v>
      </c>
      <c r="AY303" s="210" t="s">
        <v>147</v>
      </c>
    </row>
    <row r="304" spans="1:65" s="14" customFormat="1" ht="11.25">
      <c r="B304" s="211"/>
      <c r="C304" s="212"/>
      <c r="D304" s="201" t="s">
        <v>155</v>
      </c>
      <c r="E304" s="213" t="s">
        <v>1</v>
      </c>
      <c r="F304" s="214" t="s">
        <v>156</v>
      </c>
      <c r="G304" s="212"/>
      <c r="H304" s="215">
        <v>1</v>
      </c>
      <c r="I304" s="216"/>
      <c r="J304" s="216"/>
      <c r="K304" s="212"/>
      <c r="L304" s="212"/>
      <c r="M304" s="217"/>
      <c r="N304" s="218"/>
      <c r="O304" s="219"/>
      <c r="P304" s="219"/>
      <c r="Q304" s="219"/>
      <c r="R304" s="219"/>
      <c r="S304" s="219"/>
      <c r="T304" s="219"/>
      <c r="U304" s="219"/>
      <c r="V304" s="219"/>
      <c r="W304" s="219"/>
      <c r="X304" s="220"/>
      <c r="AT304" s="221" t="s">
        <v>155</v>
      </c>
      <c r="AU304" s="221" t="s">
        <v>90</v>
      </c>
      <c r="AV304" s="14" t="s">
        <v>153</v>
      </c>
      <c r="AW304" s="14" t="s">
        <v>5</v>
      </c>
      <c r="AX304" s="14" t="s">
        <v>84</v>
      </c>
      <c r="AY304" s="221" t="s">
        <v>147</v>
      </c>
    </row>
    <row r="305" spans="1:65" s="12" customFormat="1" ht="22.9" customHeight="1">
      <c r="B305" s="168"/>
      <c r="C305" s="169"/>
      <c r="D305" s="170" t="s">
        <v>78</v>
      </c>
      <c r="E305" s="183" t="s">
        <v>392</v>
      </c>
      <c r="F305" s="183" t="s">
        <v>393</v>
      </c>
      <c r="G305" s="169"/>
      <c r="H305" s="169"/>
      <c r="I305" s="172"/>
      <c r="J305" s="172"/>
      <c r="K305" s="184">
        <f>BK305</f>
        <v>0</v>
      </c>
      <c r="L305" s="169"/>
      <c r="M305" s="174"/>
      <c r="N305" s="175"/>
      <c r="O305" s="176"/>
      <c r="P305" s="176"/>
      <c r="Q305" s="177">
        <f>SUM(Q306:Q312)</f>
        <v>0</v>
      </c>
      <c r="R305" s="177">
        <f>SUM(R306:R312)</f>
        <v>0</v>
      </c>
      <c r="S305" s="176"/>
      <c r="T305" s="178">
        <f>SUM(T306:T312)</f>
        <v>0</v>
      </c>
      <c r="U305" s="176"/>
      <c r="V305" s="178">
        <f>SUM(V306:V312)</f>
        <v>5.5500000000000002E-3</v>
      </c>
      <c r="W305" s="176"/>
      <c r="X305" s="179">
        <f>SUM(X306:X312)</f>
        <v>2.0271299999999999E-2</v>
      </c>
      <c r="AR305" s="180" t="s">
        <v>90</v>
      </c>
      <c r="AT305" s="181" t="s">
        <v>78</v>
      </c>
      <c r="AU305" s="181" t="s">
        <v>84</v>
      </c>
      <c r="AY305" s="180" t="s">
        <v>147</v>
      </c>
      <c r="BK305" s="182">
        <f>SUM(BK306:BK312)</f>
        <v>0</v>
      </c>
    </row>
    <row r="306" spans="1:65" s="2" customFormat="1" ht="24.2" customHeight="1">
      <c r="A306" s="34"/>
      <c r="B306" s="35"/>
      <c r="C306" s="185" t="s">
        <v>394</v>
      </c>
      <c r="D306" s="185" t="s">
        <v>149</v>
      </c>
      <c r="E306" s="186" t="s">
        <v>395</v>
      </c>
      <c r="F306" s="187" t="s">
        <v>396</v>
      </c>
      <c r="G306" s="188" t="s">
        <v>257</v>
      </c>
      <c r="H306" s="189">
        <v>5.1449999999999996</v>
      </c>
      <c r="I306" s="190"/>
      <c r="J306" s="190"/>
      <c r="K306" s="191">
        <f>ROUND(P306*H306,2)</f>
        <v>0</v>
      </c>
      <c r="L306" s="187" t="s">
        <v>152</v>
      </c>
      <c r="M306" s="39"/>
      <c r="N306" s="192" t="s">
        <v>1</v>
      </c>
      <c r="O306" s="193" t="s">
        <v>42</v>
      </c>
      <c r="P306" s="194">
        <f>I306+J306</f>
        <v>0</v>
      </c>
      <c r="Q306" s="194">
        <f>ROUND(I306*H306,2)</f>
        <v>0</v>
      </c>
      <c r="R306" s="194">
        <f>ROUND(J306*H306,2)</f>
        <v>0</v>
      </c>
      <c r="S306" s="71"/>
      <c r="T306" s="195">
        <f>S306*H306</f>
        <v>0</v>
      </c>
      <c r="U306" s="195">
        <v>0</v>
      </c>
      <c r="V306" s="195">
        <f>U306*H306</f>
        <v>0</v>
      </c>
      <c r="W306" s="195">
        <v>3.9399999999999999E-3</v>
      </c>
      <c r="X306" s="196">
        <f>W306*H306</f>
        <v>2.0271299999999999E-2</v>
      </c>
      <c r="Y306" s="34"/>
      <c r="Z306" s="34"/>
      <c r="AA306" s="34"/>
      <c r="AB306" s="34"/>
      <c r="AC306" s="34"/>
      <c r="AD306" s="34"/>
      <c r="AE306" s="34"/>
      <c r="AR306" s="197" t="s">
        <v>239</v>
      </c>
      <c r="AT306" s="197" t="s">
        <v>149</v>
      </c>
      <c r="AU306" s="197" t="s">
        <v>90</v>
      </c>
      <c r="AY306" s="17" t="s">
        <v>147</v>
      </c>
      <c r="BE306" s="198">
        <f>IF(O306="základní",K306,0)</f>
        <v>0</v>
      </c>
      <c r="BF306" s="198">
        <f>IF(O306="snížená",K306,0)</f>
        <v>0</v>
      </c>
      <c r="BG306" s="198">
        <f>IF(O306="zákl. přenesená",K306,0)</f>
        <v>0</v>
      </c>
      <c r="BH306" s="198">
        <f>IF(O306="sníž. přenesená",K306,0)</f>
        <v>0</v>
      </c>
      <c r="BI306" s="198">
        <f>IF(O306="nulová",K306,0)</f>
        <v>0</v>
      </c>
      <c r="BJ306" s="17" t="s">
        <v>84</v>
      </c>
      <c r="BK306" s="198">
        <f>ROUND(P306*H306,2)</f>
        <v>0</v>
      </c>
      <c r="BL306" s="17" t="s">
        <v>239</v>
      </c>
      <c r="BM306" s="197" t="s">
        <v>397</v>
      </c>
    </row>
    <row r="307" spans="1:65" s="13" customFormat="1" ht="11.25">
      <c r="B307" s="199"/>
      <c r="C307" s="200"/>
      <c r="D307" s="201" t="s">
        <v>155</v>
      </c>
      <c r="E307" s="202" t="s">
        <v>1</v>
      </c>
      <c r="F307" s="203" t="s">
        <v>398</v>
      </c>
      <c r="G307" s="200"/>
      <c r="H307" s="204">
        <v>5.1449999999999996</v>
      </c>
      <c r="I307" s="205"/>
      <c r="J307" s="205"/>
      <c r="K307" s="200"/>
      <c r="L307" s="200"/>
      <c r="M307" s="206"/>
      <c r="N307" s="207"/>
      <c r="O307" s="208"/>
      <c r="P307" s="208"/>
      <c r="Q307" s="208"/>
      <c r="R307" s="208"/>
      <c r="S307" s="208"/>
      <c r="T307" s="208"/>
      <c r="U307" s="208"/>
      <c r="V307" s="208"/>
      <c r="W307" s="208"/>
      <c r="X307" s="209"/>
      <c r="AT307" s="210" t="s">
        <v>155</v>
      </c>
      <c r="AU307" s="210" t="s">
        <v>90</v>
      </c>
      <c r="AV307" s="13" t="s">
        <v>90</v>
      </c>
      <c r="AW307" s="13" t="s">
        <v>5</v>
      </c>
      <c r="AX307" s="13" t="s">
        <v>79</v>
      </c>
      <c r="AY307" s="210" t="s">
        <v>147</v>
      </c>
    </row>
    <row r="308" spans="1:65" s="14" customFormat="1" ht="11.25">
      <c r="B308" s="211"/>
      <c r="C308" s="212"/>
      <c r="D308" s="201" t="s">
        <v>155</v>
      </c>
      <c r="E308" s="213" t="s">
        <v>1</v>
      </c>
      <c r="F308" s="214" t="s">
        <v>156</v>
      </c>
      <c r="G308" s="212"/>
      <c r="H308" s="215">
        <v>5.1449999999999996</v>
      </c>
      <c r="I308" s="216"/>
      <c r="J308" s="216"/>
      <c r="K308" s="212"/>
      <c r="L308" s="212"/>
      <c r="M308" s="217"/>
      <c r="N308" s="218"/>
      <c r="O308" s="219"/>
      <c r="P308" s="219"/>
      <c r="Q308" s="219"/>
      <c r="R308" s="219"/>
      <c r="S308" s="219"/>
      <c r="T308" s="219"/>
      <c r="U308" s="219"/>
      <c r="V308" s="219"/>
      <c r="W308" s="219"/>
      <c r="X308" s="220"/>
      <c r="AT308" s="221" t="s">
        <v>155</v>
      </c>
      <c r="AU308" s="221" t="s">
        <v>90</v>
      </c>
      <c r="AV308" s="14" t="s">
        <v>153</v>
      </c>
      <c r="AW308" s="14" t="s">
        <v>5</v>
      </c>
      <c r="AX308" s="14" t="s">
        <v>84</v>
      </c>
      <c r="AY308" s="221" t="s">
        <v>147</v>
      </c>
    </row>
    <row r="309" spans="1:65" s="2" customFormat="1" ht="24.2" customHeight="1">
      <c r="A309" s="34"/>
      <c r="B309" s="35"/>
      <c r="C309" s="185" t="s">
        <v>399</v>
      </c>
      <c r="D309" s="185" t="s">
        <v>149</v>
      </c>
      <c r="E309" s="186" t="s">
        <v>400</v>
      </c>
      <c r="F309" s="187" t="s">
        <v>401</v>
      </c>
      <c r="G309" s="188" t="s">
        <v>257</v>
      </c>
      <c r="H309" s="189">
        <v>5</v>
      </c>
      <c r="I309" s="190"/>
      <c r="J309" s="190"/>
      <c r="K309" s="191">
        <f>ROUND(P309*H309,2)</f>
        <v>0</v>
      </c>
      <c r="L309" s="187" t="s">
        <v>152</v>
      </c>
      <c r="M309" s="39"/>
      <c r="N309" s="192" t="s">
        <v>1</v>
      </c>
      <c r="O309" s="193" t="s">
        <v>42</v>
      </c>
      <c r="P309" s="194">
        <f>I309+J309</f>
        <v>0</v>
      </c>
      <c r="Q309" s="194">
        <f>ROUND(I309*H309,2)</f>
        <v>0</v>
      </c>
      <c r="R309" s="194">
        <f>ROUND(J309*H309,2)</f>
        <v>0</v>
      </c>
      <c r="S309" s="71"/>
      <c r="T309" s="195">
        <f>S309*H309</f>
        <v>0</v>
      </c>
      <c r="U309" s="195">
        <v>1.1100000000000001E-3</v>
      </c>
      <c r="V309" s="195">
        <f>U309*H309</f>
        <v>5.5500000000000002E-3</v>
      </c>
      <c r="W309" s="195">
        <v>0</v>
      </c>
      <c r="X309" s="196">
        <f>W309*H309</f>
        <v>0</v>
      </c>
      <c r="Y309" s="34"/>
      <c r="Z309" s="34"/>
      <c r="AA309" s="34"/>
      <c r="AB309" s="34"/>
      <c r="AC309" s="34"/>
      <c r="AD309" s="34"/>
      <c r="AE309" s="34"/>
      <c r="AR309" s="197" t="s">
        <v>239</v>
      </c>
      <c r="AT309" s="197" t="s">
        <v>149</v>
      </c>
      <c r="AU309" s="197" t="s">
        <v>90</v>
      </c>
      <c r="AY309" s="17" t="s">
        <v>147</v>
      </c>
      <c r="BE309" s="198">
        <f>IF(O309="základní",K309,0)</f>
        <v>0</v>
      </c>
      <c r="BF309" s="198">
        <f>IF(O309="snížená",K309,0)</f>
        <v>0</v>
      </c>
      <c r="BG309" s="198">
        <f>IF(O309="zákl. přenesená",K309,0)</f>
        <v>0</v>
      </c>
      <c r="BH309" s="198">
        <f>IF(O309="sníž. přenesená",K309,0)</f>
        <v>0</v>
      </c>
      <c r="BI309" s="198">
        <f>IF(O309="nulová",K309,0)</f>
        <v>0</v>
      </c>
      <c r="BJ309" s="17" t="s">
        <v>84</v>
      </c>
      <c r="BK309" s="198">
        <f>ROUND(P309*H309,2)</f>
        <v>0</v>
      </c>
      <c r="BL309" s="17" t="s">
        <v>239</v>
      </c>
      <c r="BM309" s="197" t="s">
        <v>402</v>
      </c>
    </row>
    <row r="310" spans="1:65" s="13" customFormat="1" ht="11.25">
      <c r="B310" s="199"/>
      <c r="C310" s="200"/>
      <c r="D310" s="201" t="s">
        <v>155</v>
      </c>
      <c r="E310" s="202" t="s">
        <v>1</v>
      </c>
      <c r="F310" s="203" t="s">
        <v>403</v>
      </c>
      <c r="G310" s="200"/>
      <c r="H310" s="204">
        <v>5</v>
      </c>
      <c r="I310" s="205"/>
      <c r="J310" s="205"/>
      <c r="K310" s="200"/>
      <c r="L310" s="200"/>
      <c r="M310" s="206"/>
      <c r="N310" s="207"/>
      <c r="O310" s="208"/>
      <c r="P310" s="208"/>
      <c r="Q310" s="208"/>
      <c r="R310" s="208"/>
      <c r="S310" s="208"/>
      <c r="T310" s="208"/>
      <c r="U310" s="208"/>
      <c r="V310" s="208"/>
      <c r="W310" s="208"/>
      <c r="X310" s="209"/>
      <c r="AT310" s="210" t="s">
        <v>155</v>
      </c>
      <c r="AU310" s="210" t="s">
        <v>90</v>
      </c>
      <c r="AV310" s="13" t="s">
        <v>90</v>
      </c>
      <c r="AW310" s="13" t="s">
        <v>5</v>
      </c>
      <c r="AX310" s="13" t="s">
        <v>79</v>
      </c>
      <c r="AY310" s="210" t="s">
        <v>147</v>
      </c>
    </row>
    <row r="311" spans="1:65" s="14" customFormat="1" ht="11.25">
      <c r="B311" s="211"/>
      <c r="C311" s="212"/>
      <c r="D311" s="201" t="s">
        <v>155</v>
      </c>
      <c r="E311" s="213" t="s">
        <v>1</v>
      </c>
      <c r="F311" s="214" t="s">
        <v>156</v>
      </c>
      <c r="G311" s="212"/>
      <c r="H311" s="215">
        <v>5</v>
      </c>
      <c r="I311" s="216"/>
      <c r="J311" s="216"/>
      <c r="K311" s="212"/>
      <c r="L311" s="212"/>
      <c r="M311" s="217"/>
      <c r="N311" s="218"/>
      <c r="O311" s="219"/>
      <c r="P311" s="219"/>
      <c r="Q311" s="219"/>
      <c r="R311" s="219"/>
      <c r="S311" s="219"/>
      <c r="T311" s="219"/>
      <c r="U311" s="219"/>
      <c r="V311" s="219"/>
      <c r="W311" s="219"/>
      <c r="X311" s="220"/>
      <c r="AT311" s="221" t="s">
        <v>155</v>
      </c>
      <c r="AU311" s="221" t="s">
        <v>90</v>
      </c>
      <c r="AV311" s="14" t="s">
        <v>153</v>
      </c>
      <c r="AW311" s="14" t="s">
        <v>5</v>
      </c>
      <c r="AX311" s="14" t="s">
        <v>84</v>
      </c>
      <c r="AY311" s="221" t="s">
        <v>147</v>
      </c>
    </row>
    <row r="312" spans="1:65" s="2" customFormat="1" ht="24.2" customHeight="1">
      <c r="A312" s="34"/>
      <c r="B312" s="35"/>
      <c r="C312" s="185" t="s">
        <v>404</v>
      </c>
      <c r="D312" s="185" t="s">
        <v>149</v>
      </c>
      <c r="E312" s="186" t="s">
        <v>405</v>
      </c>
      <c r="F312" s="187" t="s">
        <v>406</v>
      </c>
      <c r="G312" s="188" t="s">
        <v>407</v>
      </c>
      <c r="H312" s="247"/>
      <c r="I312" s="190"/>
      <c r="J312" s="190"/>
      <c r="K312" s="191">
        <f>ROUND(P312*H312,2)</f>
        <v>0</v>
      </c>
      <c r="L312" s="187" t="s">
        <v>152</v>
      </c>
      <c r="M312" s="39"/>
      <c r="N312" s="192" t="s">
        <v>1</v>
      </c>
      <c r="O312" s="193" t="s">
        <v>42</v>
      </c>
      <c r="P312" s="194">
        <f>I312+J312</f>
        <v>0</v>
      </c>
      <c r="Q312" s="194">
        <f>ROUND(I312*H312,2)</f>
        <v>0</v>
      </c>
      <c r="R312" s="194">
        <f>ROUND(J312*H312,2)</f>
        <v>0</v>
      </c>
      <c r="S312" s="71"/>
      <c r="T312" s="195">
        <f>S312*H312</f>
        <v>0</v>
      </c>
      <c r="U312" s="195">
        <v>0</v>
      </c>
      <c r="V312" s="195">
        <f>U312*H312</f>
        <v>0</v>
      </c>
      <c r="W312" s="195">
        <v>0</v>
      </c>
      <c r="X312" s="196">
        <f>W312*H312</f>
        <v>0</v>
      </c>
      <c r="Y312" s="34"/>
      <c r="Z312" s="34"/>
      <c r="AA312" s="34"/>
      <c r="AB312" s="34"/>
      <c r="AC312" s="34"/>
      <c r="AD312" s="34"/>
      <c r="AE312" s="34"/>
      <c r="AR312" s="197" t="s">
        <v>239</v>
      </c>
      <c r="AT312" s="197" t="s">
        <v>149</v>
      </c>
      <c r="AU312" s="197" t="s">
        <v>90</v>
      </c>
      <c r="AY312" s="17" t="s">
        <v>147</v>
      </c>
      <c r="BE312" s="198">
        <f>IF(O312="základní",K312,0)</f>
        <v>0</v>
      </c>
      <c r="BF312" s="198">
        <f>IF(O312="snížená",K312,0)</f>
        <v>0</v>
      </c>
      <c r="BG312" s="198">
        <f>IF(O312="zákl. přenesená",K312,0)</f>
        <v>0</v>
      </c>
      <c r="BH312" s="198">
        <f>IF(O312="sníž. přenesená",K312,0)</f>
        <v>0</v>
      </c>
      <c r="BI312" s="198">
        <f>IF(O312="nulová",K312,0)</f>
        <v>0</v>
      </c>
      <c r="BJ312" s="17" t="s">
        <v>84</v>
      </c>
      <c r="BK312" s="198">
        <f>ROUND(P312*H312,2)</f>
        <v>0</v>
      </c>
      <c r="BL312" s="17" t="s">
        <v>239</v>
      </c>
      <c r="BM312" s="197" t="s">
        <v>408</v>
      </c>
    </row>
    <row r="313" spans="1:65" s="12" customFormat="1" ht="22.9" customHeight="1">
      <c r="B313" s="168"/>
      <c r="C313" s="169"/>
      <c r="D313" s="170" t="s">
        <v>78</v>
      </c>
      <c r="E313" s="183" t="s">
        <v>409</v>
      </c>
      <c r="F313" s="183" t="s">
        <v>410</v>
      </c>
      <c r="G313" s="169"/>
      <c r="H313" s="169"/>
      <c r="I313" s="172"/>
      <c r="J313" s="172"/>
      <c r="K313" s="184">
        <f>BK313</f>
        <v>0</v>
      </c>
      <c r="L313" s="169"/>
      <c r="M313" s="174"/>
      <c r="N313" s="175"/>
      <c r="O313" s="176"/>
      <c r="P313" s="176"/>
      <c r="Q313" s="177">
        <f>SUM(Q314:Q323)</f>
        <v>0</v>
      </c>
      <c r="R313" s="177">
        <f>SUM(R314:R323)</f>
        <v>0</v>
      </c>
      <c r="S313" s="176"/>
      <c r="T313" s="178">
        <f>SUM(T314:T323)</f>
        <v>0</v>
      </c>
      <c r="U313" s="176"/>
      <c r="V313" s="178">
        <f>SUM(V314:V323)</f>
        <v>0.24892377999999998</v>
      </c>
      <c r="W313" s="176"/>
      <c r="X313" s="179">
        <f>SUM(X314:X323)</f>
        <v>0.15464</v>
      </c>
      <c r="AR313" s="180" t="s">
        <v>90</v>
      </c>
      <c r="AT313" s="181" t="s">
        <v>78</v>
      </c>
      <c r="AU313" s="181" t="s">
        <v>84</v>
      </c>
      <c r="AY313" s="180" t="s">
        <v>147</v>
      </c>
      <c r="BK313" s="182">
        <f>SUM(BK314:BK323)</f>
        <v>0</v>
      </c>
    </row>
    <row r="314" spans="1:65" s="2" customFormat="1" ht="16.5" customHeight="1">
      <c r="A314" s="34"/>
      <c r="B314" s="35"/>
      <c r="C314" s="185" t="s">
        <v>411</v>
      </c>
      <c r="D314" s="185" t="s">
        <v>149</v>
      </c>
      <c r="E314" s="186" t="s">
        <v>412</v>
      </c>
      <c r="F314" s="187" t="s">
        <v>413</v>
      </c>
      <c r="G314" s="188" t="s">
        <v>257</v>
      </c>
      <c r="H314" s="189">
        <v>9.6649999999999991</v>
      </c>
      <c r="I314" s="190"/>
      <c r="J314" s="190"/>
      <c r="K314" s="191">
        <f>ROUND(P314*H314,2)</f>
        <v>0</v>
      </c>
      <c r="L314" s="187" t="s">
        <v>1</v>
      </c>
      <c r="M314" s="39"/>
      <c r="N314" s="192" t="s">
        <v>1</v>
      </c>
      <c r="O314" s="193" t="s">
        <v>42</v>
      </c>
      <c r="P314" s="194">
        <f>I314+J314</f>
        <v>0</v>
      </c>
      <c r="Q314" s="194">
        <f>ROUND(I314*H314,2)</f>
        <v>0</v>
      </c>
      <c r="R314" s="194">
        <f>ROUND(J314*H314,2)</f>
        <v>0</v>
      </c>
      <c r="S314" s="71"/>
      <c r="T314" s="195">
        <f>S314*H314</f>
        <v>0</v>
      </c>
      <c r="U314" s="195">
        <v>0</v>
      </c>
      <c r="V314" s="195">
        <f>U314*H314</f>
        <v>0</v>
      </c>
      <c r="W314" s="195">
        <v>1.6E-2</v>
      </c>
      <c r="X314" s="196">
        <f>W314*H314</f>
        <v>0.15464</v>
      </c>
      <c r="Y314" s="34"/>
      <c r="Z314" s="34"/>
      <c r="AA314" s="34"/>
      <c r="AB314" s="34"/>
      <c r="AC314" s="34"/>
      <c r="AD314" s="34"/>
      <c r="AE314" s="34"/>
      <c r="AR314" s="197" t="s">
        <v>239</v>
      </c>
      <c r="AT314" s="197" t="s">
        <v>149</v>
      </c>
      <c r="AU314" s="197" t="s">
        <v>90</v>
      </c>
      <c r="AY314" s="17" t="s">
        <v>147</v>
      </c>
      <c r="BE314" s="198">
        <f>IF(O314="základní",K314,0)</f>
        <v>0</v>
      </c>
      <c r="BF314" s="198">
        <f>IF(O314="snížená",K314,0)</f>
        <v>0</v>
      </c>
      <c r="BG314" s="198">
        <f>IF(O314="zákl. přenesená",K314,0)</f>
        <v>0</v>
      </c>
      <c r="BH314" s="198">
        <f>IF(O314="sníž. přenesená",K314,0)</f>
        <v>0</v>
      </c>
      <c r="BI314" s="198">
        <f>IF(O314="nulová",K314,0)</f>
        <v>0</v>
      </c>
      <c r="BJ314" s="17" t="s">
        <v>84</v>
      </c>
      <c r="BK314" s="198">
        <f>ROUND(P314*H314,2)</f>
        <v>0</v>
      </c>
      <c r="BL314" s="17" t="s">
        <v>239</v>
      </c>
      <c r="BM314" s="197" t="s">
        <v>414</v>
      </c>
    </row>
    <row r="315" spans="1:65" s="13" customFormat="1" ht="11.25">
      <c r="B315" s="199"/>
      <c r="C315" s="200"/>
      <c r="D315" s="201" t="s">
        <v>155</v>
      </c>
      <c r="E315" s="202" t="s">
        <v>1</v>
      </c>
      <c r="F315" s="203" t="s">
        <v>415</v>
      </c>
      <c r="G315" s="200"/>
      <c r="H315" s="204">
        <v>9.6649999999999991</v>
      </c>
      <c r="I315" s="205"/>
      <c r="J315" s="205"/>
      <c r="K315" s="200"/>
      <c r="L315" s="200"/>
      <c r="M315" s="206"/>
      <c r="N315" s="207"/>
      <c r="O315" s="208"/>
      <c r="P315" s="208"/>
      <c r="Q315" s="208"/>
      <c r="R315" s="208"/>
      <c r="S315" s="208"/>
      <c r="T315" s="208"/>
      <c r="U315" s="208"/>
      <c r="V315" s="208"/>
      <c r="W315" s="208"/>
      <c r="X315" s="209"/>
      <c r="AT315" s="210" t="s">
        <v>155</v>
      </c>
      <c r="AU315" s="210" t="s">
        <v>90</v>
      </c>
      <c r="AV315" s="13" t="s">
        <v>90</v>
      </c>
      <c r="AW315" s="13" t="s">
        <v>5</v>
      </c>
      <c r="AX315" s="13" t="s">
        <v>79</v>
      </c>
      <c r="AY315" s="210" t="s">
        <v>147</v>
      </c>
    </row>
    <row r="316" spans="1:65" s="14" customFormat="1" ht="11.25">
      <c r="B316" s="211"/>
      <c r="C316" s="212"/>
      <c r="D316" s="201" t="s">
        <v>155</v>
      </c>
      <c r="E316" s="213" t="s">
        <v>1</v>
      </c>
      <c r="F316" s="214" t="s">
        <v>156</v>
      </c>
      <c r="G316" s="212"/>
      <c r="H316" s="215">
        <v>9.6649999999999991</v>
      </c>
      <c r="I316" s="216"/>
      <c r="J316" s="216"/>
      <c r="K316" s="212"/>
      <c r="L316" s="212"/>
      <c r="M316" s="217"/>
      <c r="N316" s="218"/>
      <c r="O316" s="219"/>
      <c r="P316" s="219"/>
      <c r="Q316" s="219"/>
      <c r="R316" s="219"/>
      <c r="S316" s="219"/>
      <c r="T316" s="219"/>
      <c r="U316" s="219"/>
      <c r="V316" s="219"/>
      <c r="W316" s="219"/>
      <c r="X316" s="220"/>
      <c r="AT316" s="221" t="s">
        <v>155</v>
      </c>
      <c r="AU316" s="221" t="s">
        <v>90</v>
      </c>
      <c r="AV316" s="14" t="s">
        <v>153</v>
      </c>
      <c r="AW316" s="14" t="s">
        <v>5</v>
      </c>
      <c r="AX316" s="14" t="s">
        <v>84</v>
      </c>
      <c r="AY316" s="221" t="s">
        <v>147</v>
      </c>
    </row>
    <row r="317" spans="1:65" s="2" customFormat="1" ht="76.349999999999994" customHeight="1">
      <c r="A317" s="34"/>
      <c r="B317" s="35"/>
      <c r="C317" s="185" t="s">
        <v>416</v>
      </c>
      <c r="D317" s="185" t="s">
        <v>149</v>
      </c>
      <c r="E317" s="186" t="s">
        <v>417</v>
      </c>
      <c r="F317" s="187" t="s">
        <v>418</v>
      </c>
      <c r="G317" s="188" t="s">
        <v>419</v>
      </c>
      <c r="H317" s="189">
        <v>3556.0540000000001</v>
      </c>
      <c r="I317" s="190"/>
      <c r="J317" s="190"/>
      <c r="K317" s="191">
        <f>ROUND(P317*H317,2)</f>
        <v>0</v>
      </c>
      <c r="L317" s="187" t="s">
        <v>1</v>
      </c>
      <c r="M317" s="39"/>
      <c r="N317" s="192" t="s">
        <v>1</v>
      </c>
      <c r="O317" s="193" t="s">
        <v>42</v>
      </c>
      <c r="P317" s="194">
        <f>I317+J317</f>
        <v>0</v>
      </c>
      <c r="Q317" s="194">
        <f>ROUND(I317*H317,2)</f>
        <v>0</v>
      </c>
      <c r="R317" s="194">
        <f>ROUND(J317*H317,2)</f>
        <v>0</v>
      </c>
      <c r="S317" s="71"/>
      <c r="T317" s="195">
        <f>S317*H317</f>
        <v>0</v>
      </c>
      <c r="U317" s="195">
        <v>6.9999999999999994E-5</v>
      </c>
      <c r="V317" s="195">
        <f>U317*H317</f>
        <v>0.24892377999999998</v>
      </c>
      <c r="W317" s="195">
        <v>0</v>
      </c>
      <c r="X317" s="196">
        <f>W317*H317</f>
        <v>0</v>
      </c>
      <c r="Y317" s="34"/>
      <c r="Z317" s="34"/>
      <c r="AA317" s="34"/>
      <c r="AB317" s="34"/>
      <c r="AC317" s="34"/>
      <c r="AD317" s="34"/>
      <c r="AE317" s="34"/>
      <c r="AR317" s="197" t="s">
        <v>239</v>
      </c>
      <c r="AT317" s="197" t="s">
        <v>149</v>
      </c>
      <c r="AU317" s="197" t="s">
        <v>90</v>
      </c>
      <c r="AY317" s="17" t="s">
        <v>147</v>
      </c>
      <c r="BE317" s="198">
        <f>IF(O317="základní",K317,0)</f>
        <v>0</v>
      </c>
      <c r="BF317" s="198">
        <f>IF(O317="snížená",K317,0)</f>
        <v>0</v>
      </c>
      <c r="BG317" s="198">
        <f>IF(O317="zákl. přenesená",K317,0)</f>
        <v>0</v>
      </c>
      <c r="BH317" s="198">
        <f>IF(O317="sníž. přenesená",K317,0)</f>
        <v>0</v>
      </c>
      <c r="BI317" s="198">
        <f>IF(O317="nulová",K317,0)</f>
        <v>0</v>
      </c>
      <c r="BJ317" s="17" t="s">
        <v>84</v>
      </c>
      <c r="BK317" s="198">
        <f>ROUND(P317*H317,2)</f>
        <v>0</v>
      </c>
      <c r="BL317" s="17" t="s">
        <v>239</v>
      </c>
      <c r="BM317" s="197" t="s">
        <v>420</v>
      </c>
    </row>
    <row r="318" spans="1:65" s="15" customFormat="1" ht="22.5">
      <c r="B318" s="227"/>
      <c r="C318" s="228"/>
      <c r="D318" s="201" t="s">
        <v>155</v>
      </c>
      <c r="E318" s="229" t="s">
        <v>1</v>
      </c>
      <c r="F318" s="230" t="s">
        <v>421</v>
      </c>
      <c r="G318" s="228"/>
      <c r="H318" s="229" t="s">
        <v>1</v>
      </c>
      <c r="I318" s="231"/>
      <c r="J318" s="231"/>
      <c r="K318" s="228"/>
      <c r="L318" s="228"/>
      <c r="M318" s="232"/>
      <c r="N318" s="233"/>
      <c r="O318" s="234"/>
      <c r="P318" s="234"/>
      <c r="Q318" s="234"/>
      <c r="R318" s="234"/>
      <c r="S318" s="234"/>
      <c r="T318" s="234"/>
      <c r="U318" s="234"/>
      <c r="V318" s="234"/>
      <c r="W318" s="234"/>
      <c r="X318" s="235"/>
      <c r="AT318" s="236" t="s">
        <v>155</v>
      </c>
      <c r="AU318" s="236" t="s">
        <v>90</v>
      </c>
      <c r="AV318" s="15" t="s">
        <v>84</v>
      </c>
      <c r="AW318" s="15" t="s">
        <v>5</v>
      </c>
      <c r="AX318" s="15" t="s">
        <v>79</v>
      </c>
      <c r="AY318" s="236" t="s">
        <v>147</v>
      </c>
    </row>
    <row r="319" spans="1:65" s="15" customFormat="1" ht="11.25">
      <c r="B319" s="227"/>
      <c r="C319" s="228"/>
      <c r="D319" s="201" t="s">
        <v>155</v>
      </c>
      <c r="E319" s="229" t="s">
        <v>1</v>
      </c>
      <c r="F319" s="230" t="s">
        <v>422</v>
      </c>
      <c r="G319" s="228"/>
      <c r="H319" s="229" t="s">
        <v>1</v>
      </c>
      <c r="I319" s="231"/>
      <c r="J319" s="231"/>
      <c r="K319" s="228"/>
      <c r="L319" s="228"/>
      <c r="M319" s="232"/>
      <c r="N319" s="233"/>
      <c r="O319" s="234"/>
      <c r="P319" s="234"/>
      <c r="Q319" s="234"/>
      <c r="R319" s="234"/>
      <c r="S319" s="234"/>
      <c r="T319" s="234"/>
      <c r="U319" s="234"/>
      <c r="V319" s="234"/>
      <c r="W319" s="234"/>
      <c r="X319" s="235"/>
      <c r="AT319" s="236" t="s">
        <v>155</v>
      </c>
      <c r="AU319" s="236" t="s">
        <v>90</v>
      </c>
      <c r="AV319" s="15" t="s">
        <v>84</v>
      </c>
      <c r="AW319" s="15" t="s">
        <v>5</v>
      </c>
      <c r="AX319" s="15" t="s">
        <v>79</v>
      </c>
      <c r="AY319" s="236" t="s">
        <v>147</v>
      </c>
    </row>
    <row r="320" spans="1:65" s="13" customFormat="1" ht="11.25">
      <c r="B320" s="199"/>
      <c r="C320" s="200"/>
      <c r="D320" s="201" t="s">
        <v>155</v>
      </c>
      <c r="E320" s="202" t="s">
        <v>1</v>
      </c>
      <c r="F320" s="203" t="s">
        <v>423</v>
      </c>
      <c r="G320" s="200"/>
      <c r="H320" s="204">
        <v>3556.0540000000001</v>
      </c>
      <c r="I320" s="205"/>
      <c r="J320" s="205"/>
      <c r="K320" s="200"/>
      <c r="L320" s="200"/>
      <c r="M320" s="206"/>
      <c r="N320" s="207"/>
      <c r="O320" s="208"/>
      <c r="P320" s="208"/>
      <c r="Q320" s="208"/>
      <c r="R320" s="208"/>
      <c r="S320" s="208"/>
      <c r="T320" s="208"/>
      <c r="U320" s="208"/>
      <c r="V320" s="208"/>
      <c r="W320" s="208"/>
      <c r="X320" s="209"/>
      <c r="AT320" s="210" t="s">
        <v>155</v>
      </c>
      <c r="AU320" s="210" t="s">
        <v>90</v>
      </c>
      <c r="AV320" s="13" t="s">
        <v>90</v>
      </c>
      <c r="AW320" s="13" t="s">
        <v>5</v>
      </c>
      <c r="AX320" s="13" t="s">
        <v>79</v>
      </c>
      <c r="AY320" s="210" t="s">
        <v>147</v>
      </c>
    </row>
    <row r="321" spans="1:65" s="14" customFormat="1" ht="11.25">
      <c r="B321" s="211"/>
      <c r="C321" s="212"/>
      <c r="D321" s="201" t="s">
        <v>155</v>
      </c>
      <c r="E321" s="213" t="s">
        <v>1</v>
      </c>
      <c r="F321" s="214" t="s">
        <v>156</v>
      </c>
      <c r="G321" s="212"/>
      <c r="H321" s="215">
        <v>3556.0540000000001</v>
      </c>
      <c r="I321" s="216"/>
      <c r="J321" s="216"/>
      <c r="K321" s="212"/>
      <c r="L321" s="212"/>
      <c r="M321" s="217"/>
      <c r="N321" s="218"/>
      <c r="O321" s="219"/>
      <c r="P321" s="219"/>
      <c r="Q321" s="219"/>
      <c r="R321" s="219"/>
      <c r="S321" s="219"/>
      <c r="T321" s="219"/>
      <c r="U321" s="219"/>
      <c r="V321" s="219"/>
      <c r="W321" s="219"/>
      <c r="X321" s="220"/>
      <c r="AT321" s="221" t="s">
        <v>155</v>
      </c>
      <c r="AU321" s="221" t="s">
        <v>90</v>
      </c>
      <c r="AV321" s="14" t="s">
        <v>153</v>
      </c>
      <c r="AW321" s="14" t="s">
        <v>5</v>
      </c>
      <c r="AX321" s="14" t="s">
        <v>84</v>
      </c>
      <c r="AY321" s="221" t="s">
        <v>147</v>
      </c>
    </row>
    <row r="322" spans="1:65" s="2" customFormat="1" ht="49.15" customHeight="1">
      <c r="A322" s="34"/>
      <c r="B322" s="35"/>
      <c r="C322" s="185" t="s">
        <v>424</v>
      </c>
      <c r="D322" s="185" t="s">
        <v>149</v>
      </c>
      <c r="E322" s="186" t="s">
        <v>425</v>
      </c>
      <c r="F322" s="187" t="s">
        <v>426</v>
      </c>
      <c r="G322" s="188" t="s">
        <v>251</v>
      </c>
      <c r="H322" s="189">
        <v>1</v>
      </c>
      <c r="I322" s="190"/>
      <c r="J322" s="190"/>
      <c r="K322" s="191">
        <f>ROUND(P322*H322,2)</f>
        <v>0</v>
      </c>
      <c r="L322" s="187" t="s">
        <v>1</v>
      </c>
      <c r="M322" s="39"/>
      <c r="N322" s="192" t="s">
        <v>1</v>
      </c>
      <c r="O322" s="193" t="s">
        <v>42</v>
      </c>
      <c r="P322" s="194">
        <f>I322+J322</f>
        <v>0</v>
      </c>
      <c r="Q322" s="194">
        <f>ROUND(I322*H322,2)</f>
        <v>0</v>
      </c>
      <c r="R322" s="194">
        <f>ROUND(J322*H322,2)</f>
        <v>0</v>
      </c>
      <c r="S322" s="71"/>
      <c r="T322" s="195">
        <f>S322*H322</f>
        <v>0</v>
      </c>
      <c r="U322" s="195">
        <v>0</v>
      </c>
      <c r="V322" s="195">
        <f>U322*H322</f>
        <v>0</v>
      </c>
      <c r="W322" s="195">
        <v>0</v>
      </c>
      <c r="X322" s="196">
        <f>W322*H322</f>
        <v>0</v>
      </c>
      <c r="Y322" s="34"/>
      <c r="Z322" s="34"/>
      <c r="AA322" s="34"/>
      <c r="AB322" s="34"/>
      <c r="AC322" s="34"/>
      <c r="AD322" s="34"/>
      <c r="AE322" s="34"/>
      <c r="AR322" s="197" t="s">
        <v>239</v>
      </c>
      <c r="AT322" s="197" t="s">
        <v>149</v>
      </c>
      <c r="AU322" s="197" t="s">
        <v>90</v>
      </c>
      <c r="AY322" s="17" t="s">
        <v>147</v>
      </c>
      <c r="BE322" s="198">
        <f>IF(O322="základní",K322,0)</f>
        <v>0</v>
      </c>
      <c r="BF322" s="198">
        <f>IF(O322="snížená",K322,0)</f>
        <v>0</v>
      </c>
      <c r="BG322" s="198">
        <f>IF(O322="zákl. přenesená",K322,0)</f>
        <v>0</v>
      </c>
      <c r="BH322" s="198">
        <f>IF(O322="sníž. přenesená",K322,0)</f>
        <v>0</v>
      </c>
      <c r="BI322" s="198">
        <f>IF(O322="nulová",K322,0)</f>
        <v>0</v>
      </c>
      <c r="BJ322" s="17" t="s">
        <v>84</v>
      </c>
      <c r="BK322" s="198">
        <f>ROUND(P322*H322,2)</f>
        <v>0</v>
      </c>
      <c r="BL322" s="17" t="s">
        <v>239</v>
      </c>
      <c r="BM322" s="197" t="s">
        <v>427</v>
      </c>
    </row>
    <row r="323" spans="1:65" s="2" customFormat="1" ht="62.65" customHeight="1">
      <c r="A323" s="34"/>
      <c r="B323" s="35"/>
      <c r="C323" s="185" t="s">
        <v>428</v>
      </c>
      <c r="D323" s="185" t="s">
        <v>149</v>
      </c>
      <c r="E323" s="186" t="s">
        <v>429</v>
      </c>
      <c r="F323" s="187" t="s">
        <v>430</v>
      </c>
      <c r="G323" s="188" t="s">
        <v>251</v>
      </c>
      <c r="H323" s="189">
        <v>1</v>
      </c>
      <c r="I323" s="190"/>
      <c r="J323" s="190"/>
      <c r="K323" s="191">
        <f>ROUND(P323*H323,2)</f>
        <v>0</v>
      </c>
      <c r="L323" s="187" t="s">
        <v>1</v>
      </c>
      <c r="M323" s="39"/>
      <c r="N323" s="192" t="s">
        <v>1</v>
      </c>
      <c r="O323" s="193" t="s">
        <v>42</v>
      </c>
      <c r="P323" s="194">
        <f>I323+J323</f>
        <v>0</v>
      </c>
      <c r="Q323" s="194">
        <f>ROUND(I323*H323,2)</f>
        <v>0</v>
      </c>
      <c r="R323" s="194">
        <f>ROUND(J323*H323,2)</f>
        <v>0</v>
      </c>
      <c r="S323" s="71"/>
      <c r="T323" s="195">
        <f>S323*H323</f>
        <v>0</v>
      </c>
      <c r="U323" s="195">
        <v>0</v>
      </c>
      <c r="V323" s="195">
        <f>U323*H323</f>
        <v>0</v>
      </c>
      <c r="W323" s="195">
        <v>0</v>
      </c>
      <c r="X323" s="196">
        <f>W323*H323</f>
        <v>0</v>
      </c>
      <c r="Y323" s="34"/>
      <c r="Z323" s="34"/>
      <c r="AA323" s="34"/>
      <c r="AB323" s="34"/>
      <c r="AC323" s="34"/>
      <c r="AD323" s="34"/>
      <c r="AE323" s="34"/>
      <c r="AR323" s="197" t="s">
        <v>239</v>
      </c>
      <c r="AT323" s="197" t="s">
        <v>149</v>
      </c>
      <c r="AU323" s="197" t="s">
        <v>90</v>
      </c>
      <c r="AY323" s="17" t="s">
        <v>147</v>
      </c>
      <c r="BE323" s="198">
        <f>IF(O323="základní",K323,0)</f>
        <v>0</v>
      </c>
      <c r="BF323" s="198">
        <f>IF(O323="snížená",K323,0)</f>
        <v>0</v>
      </c>
      <c r="BG323" s="198">
        <f>IF(O323="zákl. přenesená",K323,0)</f>
        <v>0</v>
      </c>
      <c r="BH323" s="198">
        <f>IF(O323="sníž. přenesená",K323,0)</f>
        <v>0</v>
      </c>
      <c r="BI323" s="198">
        <f>IF(O323="nulová",K323,0)</f>
        <v>0</v>
      </c>
      <c r="BJ323" s="17" t="s">
        <v>84</v>
      </c>
      <c r="BK323" s="198">
        <f>ROUND(P323*H323,2)</f>
        <v>0</v>
      </c>
      <c r="BL323" s="17" t="s">
        <v>239</v>
      </c>
      <c r="BM323" s="197" t="s">
        <v>431</v>
      </c>
    </row>
    <row r="324" spans="1:65" s="12" customFormat="1" ht="25.9" customHeight="1">
      <c r="B324" s="168"/>
      <c r="C324" s="169"/>
      <c r="D324" s="170" t="s">
        <v>78</v>
      </c>
      <c r="E324" s="171" t="s">
        <v>432</v>
      </c>
      <c r="F324" s="171" t="s">
        <v>433</v>
      </c>
      <c r="G324" s="169"/>
      <c r="H324" s="169"/>
      <c r="I324" s="172"/>
      <c r="J324" s="172"/>
      <c r="K324" s="173">
        <f>BK324</f>
        <v>0</v>
      </c>
      <c r="L324" s="169"/>
      <c r="M324" s="174"/>
      <c r="N324" s="175"/>
      <c r="O324" s="176"/>
      <c r="P324" s="176"/>
      <c r="Q324" s="177">
        <f>Q325+Q327+Q329</f>
        <v>0</v>
      </c>
      <c r="R324" s="177">
        <f>R325+R327+R329</f>
        <v>0</v>
      </c>
      <c r="S324" s="176"/>
      <c r="T324" s="178">
        <f>T325+T327+T329</f>
        <v>0</v>
      </c>
      <c r="U324" s="176"/>
      <c r="V324" s="178">
        <f>V325+V327+V329</f>
        <v>0</v>
      </c>
      <c r="W324" s="176"/>
      <c r="X324" s="179">
        <f>X325+X327+X329</f>
        <v>0</v>
      </c>
      <c r="AR324" s="180" t="s">
        <v>174</v>
      </c>
      <c r="AT324" s="181" t="s">
        <v>78</v>
      </c>
      <c r="AU324" s="181" t="s">
        <v>79</v>
      </c>
      <c r="AY324" s="180" t="s">
        <v>147</v>
      </c>
      <c r="BK324" s="182">
        <f>BK325+BK327+BK329</f>
        <v>0</v>
      </c>
    </row>
    <row r="325" spans="1:65" s="12" customFormat="1" ht="22.9" customHeight="1">
      <c r="B325" s="168"/>
      <c r="C325" s="169"/>
      <c r="D325" s="170" t="s">
        <v>78</v>
      </c>
      <c r="E325" s="183" t="s">
        <v>434</v>
      </c>
      <c r="F325" s="183" t="s">
        <v>435</v>
      </c>
      <c r="G325" s="169"/>
      <c r="H325" s="169"/>
      <c r="I325" s="172"/>
      <c r="J325" s="172"/>
      <c r="K325" s="184">
        <f>BK325</f>
        <v>0</v>
      </c>
      <c r="L325" s="169"/>
      <c r="M325" s="174"/>
      <c r="N325" s="175"/>
      <c r="O325" s="176"/>
      <c r="P325" s="176"/>
      <c r="Q325" s="177">
        <f>Q326</f>
        <v>0</v>
      </c>
      <c r="R325" s="177">
        <f>R326</f>
        <v>0</v>
      </c>
      <c r="S325" s="176"/>
      <c r="T325" s="178">
        <f>T326</f>
        <v>0</v>
      </c>
      <c r="U325" s="176"/>
      <c r="V325" s="178">
        <f>V326</f>
        <v>0</v>
      </c>
      <c r="W325" s="176"/>
      <c r="X325" s="179">
        <f>X326</f>
        <v>0</v>
      </c>
      <c r="AR325" s="180" t="s">
        <v>174</v>
      </c>
      <c r="AT325" s="181" t="s">
        <v>78</v>
      </c>
      <c r="AU325" s="181" t="s">
        <v>84</v>
      </c>
      <c r="AY325" s="180" t="s">
        <v>147</v>
      </c>
      <c r="BK325" s="182">
        <f>BK326</f>
        <v>0</v>
      </c>
    </row>
    <row r="326" spans="1:65" s="2" customFormat="1" ht="21.75" customHeight="1">
      <c r="A326" s="34"/>
      <c r="B326" s="35"/>
      <c r="C326" s="185" t="s">
        <v>436</v>
      </c>
      <c r="D326" s="185" t="s">
        <v>149</v>
      </c>
      <c r="E326" s="186" t="s">
        <v>437</v>
      </c>
      <c r="F326" s="187" t="s">
        <v>438</v>
      </c>
      <c r="G326" s="188" t="s">
        <v>251</v>
      </c>
      <c r="H326" s="189">
        <v>1</v>
      </c>
      <c r="I326" s="190"/>
      <c r="J326" s="190"/>
      <c r="K326" s="191">
        <f>ROUND(P326*H326,2)</f>
        <v>0</v>
      </c>
      <c r="L326" s="187" t="s">
        <v>1</v>
      </c>
      <c r="M326" s="39"/>
      <c r="N326" s="192" t="s">
        <v>1</v>
      </c>
      <c r="O326" s="193" t="s">
        <v>42</v>
      </c>
      <c r="P326" s="194">
        <f>I326+J326</f>
        <v>0</v>
      </c>
      <c r="Q326" s="194">
        <f>ROUND(I326*H326,2)</f>
        <v>0</v>
      </c>
      <c r="R326" s="194">
        <f>ROUND(J326*H326,2)</f>
        <v>0</v>
      </c>
      <c r="S326" s="71"/>
      <c r="T326" s="195">
        <f>S326*H326</f>
        <v>0</v>
      </c>
      <c r="U326" s="195">
        <v>0</v>
      </c>
      <c r="V326" s="195">
        <f>U326*H326</f>
        <v>0</v>
      </c>
      <c r="W326" s="195">
        <v>0</v>
      </c>
      <c r="X326" s="196">
        <f>W326*H326</f>
        <v>0</v>
      </c>
      <c r="Y326" s="34"/>
      <c r="Z326" s="34"/>
      <c r="AA326" s="34"/>
      <c r="AB326" s="34"/>
      <c r="AC326" s="34"/>
      <c r="AD326" s="34"/>
      <c r="AE326" s="34"/>
      <c r="AR326" s="197" t="s">
        <v>439</v>
      </c>
      <c r="AT326" s="197" t="s">
        <v>149</v>
      </c>
      <c r="AU326" s="197" t="s">
        <v>90</v>
      </c>
      <c r="AY326" s="17" t="s">
        <v>147</v>
      </c>
      <c r="BE326" s="198">
        <f>IF(O326="základní",K326,0)</f>
        <v>0</v>
      </c>
      <c r="BF326" s="198">
        <f>IF(O326="snížená",K326,0)</f>
        <v>0</v>
      </c>
      <c r="BG326" s="198">
        <f>IF(O326="zákl. přenesená",K326,0)</f>
        <v>0</v>
      </c>
      <c r="BH326" s="198">
        <f>IF(O326="sníž. přenesená",K326,0)</f>
        <v>0</v>
      </c>
      <c r="BI326" s="198">
        <f>IF(O326="nulová",K326,0)</f>
        <v>0</v>
      </c>
      <c r="BJ326" s="17" t="s">
        <v>84</v>
      </c>
      <c r="BK326" s="198">
        <f>ROUND(P326*H326,2)</f>
        <v>0</v>
      </c>
      <c r="BL326" s="17" t="s">
        <v>439</v>
      </c>
      <c r="BM326" s="197" t="s">
        <v>440</v>
      </c>
    </row>
    <row r="327" spans="1:65" s="12" customFormat="1" ht="22.9" customHeight="1">
      <c r="B327" s="168"/>
      <c r="C327" s="169"/>
      <c r="D327" s="170" t="s">
        <v>78</v>
      </c>
      <c r="E327" s="183" t="s">
        <v>441</v>
      </c>
      <c r="F327" s="183" t="s">
        <v>442</v>
      </c>
      <c r="G327" s="169"/>
      <c r="H327" s="169"/>
      <c r="I327" s="172"/>
      <c r="J327" s="172"/>
      <c r="K327" s="184">
        <f>BK327</f>
        <v>0</v>
      </c>
      <c r="L327" s="169"/>
      <c r="M327" s="174"/>
      <c r="N327" s="175"/>
      <c r="O327" s="176"/>
      <c r="P327" s="176"/>
      <c r="Q327" s="177">
        <f>Q328</f>
        <v>0</v>
      </c>
      <c r="R327" s="177">
        <f>R328</f>
        <v>0</v>
      </c>
      <c r="S327" s="176"/>
      <c r="T327" s="178">
        <f>T328</f>
        <v>0</v>
      </c>
      <c r="U327" s="176"/>
      <c r="V327" s="178">
        <f>V328</f>
        <v>0</v>
      </c>
      <c r="W327" s="176"/>
      <c r="X327" s="179">
        <f>X328</f>
        <v>0</v>
      </c>
      <c r="AR327" s="180" t="s">
        <v>174</v>
      </c>
      <c r="AT327" s="181" t="s">
        <v>78</v>
      </c>
      <c r="AU327" s="181" t="s">
        <v>84</v>
      </c>
      <c r="AY327" s="180" t="s">
        <v>147</v>
      </c>
      <c r="BK327" s="182">
        <f>BK328</f>
        <v>0</v>
      </c>
    </row>
    <row r="328" spans="1:65" s="2" customFormat="1" ht="66.75" customHeight="1">
      <c r="A328" s="34"/>
      <c r="B328" s="35"/>
      <c r="C328" s="185" t="s">
        <v>443</v>
      </c>
      <c r="D328" s="185" t="s">
        <v>149</v>
      </c>
      <c r="E328" s="186" t="s">
        <v>444</v>
      </c>
      <c r="F328" s="187" t="s">
        <v>445</v>
      </c>
      <c r="G328" s="188" t="s">
        <v>251</v>
      </c>
      <c r="H328" s="189">
        <v>1</v>
      </c>
      <c r="I328" s="190"/>
      <c r="J328" s="190"/>
      <c r="K328" s="191">
        <f>ROUND(P328*H328,2)</f>
        <v>0</v>
      </c>
      <c r="L328" s="187" t="s">
        <v>1</v>
      </c>
      <c r="M328" s="39"/>
      <c r="N328" s="192" t="s">
        <v>1</v>
      </c>
      <c r="O328" s="193" t="s">
        <v>42</v>
      </c>
      <c r="P328" s="194">
        <f>I328+J328</f>
        <v>0</v>
      </c>
      <c r="Q328" s="194">
        <f>ROUND(I328*H328,2)</f>
        <v>0</v>
      </c>
      <c r="R328" s="194">
        <f>ROUND(J328*H328,2)</f>
        <v>0</v>
      </c>
      <c r="S328" s="71"/>
      <c r="T328" s="195">
        <f>S328*H328</f>
        <v>0</v>
      </c>
      <c r="U328" s="195">
        <v>0</v>
      </c>
      <c r="V328" s="195">
        <f>U328*H328</f>
        <v>0</v>
      </c>
      <c r="W328" s="195">
        <v>0</v>
      </c>
      <c r="X328" s="196">
        <f>W328*H328</f>
        <v>0</v>
      </c>
      <c r="Y328" s="34"/>
      <c r="Z328" s="34"/>
      <c r="AA328" s="34"/>
      <c r="AB328" s="34"/>
      <c r="AC328" s="34"/>
      <c r="AD328" s="34"/>
      <c r="AE328" s="34"/>
      <c r="AR328" s="197" t="s">
        <v>439</v>
      </c>
      <c r="AT328" s="197" t="s">
        <v>149</v>
      </c>
      <c r="AU328" s="197" t="s">
        <v>90</v>
      </c>
      <c r="AY328" s="17" t="s">
        <v>147</v>
      </c>
      <c r="BE328" s="198">
        <f>IF(O328="základní",K328,0)</f>
        <v>0</v>
      </c>
      <c r="BF328" s="198">
        <f>IF(O328="snížená",K328,0)</f>
        <v>0</v>
      </c>
      <c r="BG328" s="198">
        <f>IF(O328="zákl. přenesená",K328,0)</f>
        <v>0</v>
      </c>
      <c r="BH328" s="198">
        <f>IF(O328="sníž. přenesená",K328,0)</f>
        <v>0</v>
      </c>
      <c r="BI328" s="198">
        <f>IF(O328="nulová",K328,0)</f>
        <v>0</v>
      </c>
      <c r="BJ328" s="17" t="s">
        <v>84</v>
      </c>
      <c r="BK328" s="198">
        <f>ROUND(P328*H328,2)</f>
        <v>0</v>
      </c>
      <c r="BL328" s="17" t="s">
        <v>439</v>
      </c>
      <c r="BM328" s="197" t="s">
        <v>446</v>
      </c>
    </row>
    <row r="329" spans="1:65" s="12" customFormat="1" ht="22.9" customHeight="1">
      <c r="B329" s="168"/>
      <c r="C329" s="169"/>
      <c r="D329" s="170" t="s">
        <v>78</v>
      </c>
      <c r="E329" s="183" t="s">
        <v>447</v>
      </c>
      <c r="F329" s="183" t="s">
        <v>448</v>
      </c>
      <c r="G329" s="169"/>
      <c r="H329" s="169"/>
      <c r="I329" s="172"/>
      <c r="J329" s="172"/>
      <c r="K329" s="184">
        <f>BK329</f>
        <v>0</v>
      </c>
      <c r="L329" s="169"/>
      <c r="M329" s="174"/>
      <c r="N329" s="175"/>
      <c r="O329" s="176"/>
      <c r="P329" s="176"/>
      <c r="Q329" s="177">
        <f>Q330</f>
        <v>0</v>
      </c>
      <c r="R329" s="177">
        <f>R330</f>
        <v>0</v>
      </c>
      <c r="S329" s="176"/>
      <c r="T329" s="178">
        <f>T330</f>
        <v>0</v>
      </c>
      <c r="U329" s="176"/>
      <c r="V329" s="178">
        <f>V330</f>
        <v>0</v>
      </c>
      <c r="W329" s="176"/>
      <c r="X329" s="179">
        <f>X330</f>
        <v>0</v>
      </c>
      <c r="AR329" s="180" t="s">
        <v>174</v>
      </c>
      <c r="AT329" s="181" t="s">
        <v>78</v>
      </c>
      <c r="AU329" s="181" t="s">
        <v>84</v>
      </c>
      <c r="AY329" s="180" t="s">
        <v>147</v>
      </c>
      <c r="BK329" s="182">
        <f>BK330</f>
        <v>0</v>
      </c>
    </row>
    <row r="330" spans="1:65" s="2" customFormat="1" ht="24.2" customHeight="1">
      <c r="A330" s="34"/>
      <c r="B330" s="35"/>
      <c r="C330" s="185" t="s">
        <v>449</v>
      </c>
      <c r="D330" s="185" t="s">
        <v>149</v>
      </c>
      <c r="E330" s="186" t="s">
        <v>450</v>
      </c>
      <c r="F330" s="187" t="s">
        <v>451</v>
      </c>
      <c r="G330" s="188" t="s">
        <v>251</v>
      </c>
      <c r="H330" s="189">
        <v>1</v>
      </c>
      <c r="I330" s="190"/>
      <c r="J330" s="190"/>
      <c r="K330" s="191">
        <f>ROUND(P330*H330,2)</f>
        <v>0</v>
      </c>
      <c r="L330" s="187" t="s">
        <v>452</v>
      </c>
      <c r="M330" s="39"/>
      <c r="N330" s="248" t="s">
        <v>1</v>
      </c>
      <c r="O330" s="249" t="s">
        <v>42</v>
      </c>
      <c r="P330" s="250">
        <f>I330+J330</f>
        <v>0</v>
      </c>
      <c r="Q330" s="250">
        <f>ROUND(I330*H330,2)</f>
        <v>0</v>
      </c>
      <c r="R330" s="250">
        <f>ROUND(J330*H330,2)</f>
        <v>0</v>
      </c>
      <c r="S330" s="251"/>
      <c r="T330" s="252">
        <f>S330*H330</f>
        <v>0</v>
      </c>
      <c r="U330" s="252">
        <v>0</v>
      </c>
      <c r="V330" s="252">
        <f>U330*H330</f>
        <v>0</v>
      </c>
      <c r="W330" s="252">
        <v>0</v>
      </c>
      <c r="X330" s="253">
        <f>W330*H330</f>
        <v>0</v>
      </c>
      <c r="Y330" s="34"/>
      <c r="Z330" s="34"/>
      <c r="AA330" s="34"/>
      <c r="AB330" s="34"/>
      <c r="AC330" s="34"/>
      <c r="AD330" s="34"/>
      <c r="AE330" s="34"/>
      <c r="AR330" s="197" t="s">
        <v>439</v>
      </c>
      <c r="AT330" s="197" t="s">
        <v>149</v>
      </c>
      <c r="AU330" s="197" t="s">
        <v>90</v>
      </c>
      <c r="AY330" s="17" t="s">
        <v>147</v>
      </c>
      <c r="BE330" s="198">
        <f>IF(O330="základní",K330,0)</f>
        <v>0</v>
      </c>
      <c r="BF330" s="198">
        <f>IF(O330="snížená",K330,0)</f>
        <v>0</v>
      </c>
      <c r="BG330" s="198">
        <f>IF(O330="zákl. přenesená",K330,0)</f>
        <v>0</v>
      </c>
      <c r="BH330" s="198">
        <f>IF(O330="sníž. přenesená",K330,0)</f>
        <v>0</v>
      </c>
      <c r="BI330" s="198">
        <f>IF(O330="nulová",K330,0)</f>
        <v>0</v>
      </c>
      <c r="BJ330" s="17" t="s">
        <v>84</v>
      </c>
      <c r="BK330" s="198">
        <f>ROUND(P330*H330,2)</f>
        <v>0</v>
      </c>
      <c r="BL330" s="17" t="s">
        <v>439</v>
      </c>
      <c r="BM330" s="197" t="s">
        <v>453</v>
      </c>
    </row>
    <row r="331" spans="1:65" s="2" customFormat="1" ht="6.95" customHeight="1">
      <c r="A331" s="34"/>
      <c r="B331" s="54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39"/>
      <c r="N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</row>
  </sheetData>
  <sheetProtection algorithmName="SHA-512" hashValue="9heGccF07JCfOy+DSpdaOKO2E7hCVYatUatp9rhDbZKWVnaxSxWRGAbL4j0x+8jeEqViRK95P4rWa5q7r+CPDQ==" saltValue="f2ZKv6lq6IgVcUjJqcPCyvokp3w/U1q9rfbS3q/fINjUeF2xkTuUhEpcciKsZaNUkJ90xzlGoKqP/5huhedG9Q==" spinCount="100000" sheet="1" objects="1" scenarios="1" formatColumns="0" formatRows="0" autoFilter="0"/>
  <autoFilter ref="C129:L330"/>
  <mergeCells count="6">
    <mergeCell ref="M2:Z2"/>
    <mergeCell ref="E7:H7"/>
    <mergeCell ref="E16:H16"/>
    <mergeCell ref="E25:H25"/>
    <mergeCell ref="E85:H85"/>
    <mergeCell ref="E122:H1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5"/>
      <c r="C3" s="106"/>
      <c r="D3" s="106"/>
      <c r="E3" s="106"/>
      <c r="F3" s="106"/>
      <c r="G3" s="106"/>
      <c r="H3" s="20"/>
    </row>
    <row r="4" spans="1:8" s="1" customFormat="1" ht="24.95" customHeight="1">
      <c r="B4" s="20"/>
      <c r="C4" s="107" t="s">
        <v>454</v>
      </c>
      <c r="H4" s="20"/>
    </row>
    <row r="5" spans="1:8" s="1" customFormat="1" ht="12" customHeight="1">
      <c r="B5" s="20"/>
      <c r="C5" s="254" t="s">
        <v>14</v>
      </c>
      <c r="D5" s="313" t="s">
        <v>15</v>
      </c>
      <c r="E5" s="308"/>
      <c r="F5" s="308"/>
      <c r="H5" s="20"/>
    </row>
    <row r="6" spans="1:8" s="1" customFormat="1" ht="36.950000000000003" customHeight="1">
      <c r="B6" s="20"/>
      <c r="C6" s="255" t="s">
        <v>17</v>
      </c>
      <c r="D6" s="315" t="s">
        <v>18</v>
      </c>
      <c r="E6" s="308"/>
      <c r="F6" s="308"/>
      <c r="H6" s="20"/>
    </row>
    <row r="7" spans="1:8" s="1" customFormat="1" ht="16.5" customHeight="1">
      <c r="B7" s="20"/>
      <c r="C7" s="109" t="s">
        <v>23</v>
      </c>
      <c r="D7" s="111" t="str">
        <f>'Rekapitulace stavby'!AN8</f>
        <v>7. 9. 2024</v>
      </c>
      <c r="H7" s="20"/>
    </row>
    <row r="8" spans="1:8" s="2" customFormat="1" ht="10.9" customHeight="1">
      <c r="A8" s="34"/>
      <c r="B8" s="39"/>
      <c r="C8" s="34"/>
      <c r="D8" s="34"/>
      <c r="E8" s="34"/>
      <c r="F8" s="34"/>
      <c r="G8" s="34"/>
      <c r="H8" s="39"/>
    </row>
    <row r="9" spans="1:8" s="11" customFormat="1" ht="29.25" customHeight="1">
      <c r="A9" s="156"/>
      <c r="B9" s="256"/>
      <c r="C9" s="257" t="s">
        <v>58</v>
      </c>
      <c r="D9" s="258" t="s">
        <v>59</v>
      </c>
      <c r="E9" s="258" t="s">
        <v>130</v>
      </c>
      <c r="F9" s="259" t="s">
        <v>455</v>
      </c>
      <c r="G9" s="156"/>
      <c r="H9" s="256"/>
    </row>
    <row r="10" spans="1:8" s="2" customFormat="1" ht="26.45" customHeight="1">
      <c r="A10" s="34"/>
      <c r="B10" s="39"/>
      <c r="C10" s="260" t="s">
        <v>15</v>
      </c>
      <c r="D10" s="260" t="s">
        <v>18</v>
      </c>
      <c r="E10" s="34"/>
      <c r="F10" s="34"/>
      <c r="G10" s="34"/>
      <c r="H10" s="39"/>
    </row>
    <row r="11" spans="1:8" s="2" customFormat="1" ht="16.899999999999999" customHeight="1">
      <c r="A11" s="34"/>
      <c r="B11" s="39"/>
      <c r="C11" s="261" t="s">
        <v>86</v>
      </c>
      <c r="D11" s="262" t="s">
        <v>87</v>
      </c>
      <c r="E11" s="263" t="s">
        <v>88</v>
      </c>
      <c r="F11" s="264">
        <v>5.3780000000000001</v>
      </c>
      <c r="G11" s="34"/>
      <c r="H11" s="39"/>
    </row>
    <row r="12" spans="1:8" s="2" customFormat="1" ht="16.899999999999999" customHeight="1">
      <c r="A12" s="34"/>
      <c r="B12" s="39"/>
      <c r="C12" s="265" t="s">
        <v>1</v>
      </c>
      <c r="D12" s="265" t="s">
        <v>89</v>
      </c>
      <c r="E12" s="17" t="s">
        <v>1</v>
      </c>
      <c r="F12" s="266">
        <v>5.3780000000000001</v>
      </c>
      <c r="G12" s="34"/>
      <c r="H12" s="39"/>
    </row>
    <row r="13" spans="1:8" s="2" customFormat="1" ht="16.899999999999999" customHeight="1">
      <c r="A13" s="34"/>
      <c r="B13" s="39"/>
      <c r="C13" s="265" t="s">
        <v>86</v>
      </c>
      <c r="D13" s="265" t="s">
        <v>156</v>
      </c>
      <c r="E13" s="17" t="s">
        <v>1</v>
      </c>
      <c r="F13" s="266">
        <v>5.3780000000000001</v>
      </c>
      <c r="G13" s="34"/>
      <c r="H13" s="39"/>
    </row>
    <row r="14" spans="1:8" s="2" customFormat="1" ht="16.899999999999999" customHeight="1">
      <c r="A14" s="34"/>
      <c r="B14" s="39"/>
      <c r="C14" s="267" t="s">
        <v>456</v>
      </c>
      <c r="D14" s="34"/>
      <c r="E14" s="34"/>
      <c r="F14" s="34"/>
      <c r="G14" s="34"/>
      <c r="H14" s="39"/>
    </row>
    <row r="15" spans="1:8" s="2" customFormat="1" ht="16.899999999999999" customHeight="1">
      <c r="A15" s="34"/>
      <c r="B15" s="39"/>
      <c r="C15" s="265" t="s">
        <v>150</v>
      </c>
      <c r="D15" s="265" t="s">
        <v>151</v>
      </c>
      <c r="E15" s="17" t="s">
        <v>88</v>
      </c>
      <c r="F15" s="266">
        <v>5.3780000000000001</v>
      </c>
      <c r="G15" s="34"/>
      <c r="H15" s="39"/>
    </row>
    <row r="16" spans="1:8" s="2" customFormat="1" ht="16.899999999999999" customHeight="1">
      <c r="A16" s="34"/>
      <c r="B16" s="39"/>
      <c r="C16" s="265" t="s">
        <v>163</v>
      </c>
      <c r="D16" s="265" t="s">
        <v>164</v>
      </c>
      <c r="E16" s="17" t="s">
        <v>88</v>
      </c>
      <c r="F16" s="266">
        <v>37.432000000000002</v>
      </c>
      <c r="G16" s="34"/>
      <c r="H16" s="39"/>
    </row>
    <row r="17" spans="1:8" s="2" customFormat="1" ht="16.899999999999999" customHeight="1">
      <c r="A17" s="34"/>
      <c r="B17" s="39"/>
      <c r="C17" s="261" t="s">
        <v>91</v>
      </c>
      <c r="D17" s="262" t="s">
        <v>92</v>
      </c>
      <c r="E17" s="263" t="s">
        <v>88</v>
      </c>
      <c r="F17" s="264">
        <v>32.054000000000002</v>
      </c>
      <c r="G17" s="34"/>
      <c r="H17" s="39"/>
    </row>
    <row r="18" spans="1:8" s="2" customFormat="1" ht="16.899999999999999" customHeight="1">
      <c r="A18" s="34"/>
      <c r="B18" s="39"/>
      <c r="C18" s="265" t="s">
        <v>1</v>
      </c>
      <c r="D18" s="265" t="s">
        <v>160</v>
      </c>
      <c r="E18" s="17" t="s">
        <v>1</v>
      </c>
      <c r="F18" s="266">
        <v>25.553999999999998</v>
      </c>
      <c r="G18" s="34"/>
      <c r="H18" s="39"/>
    </row>
    <row r="19" spans="1:8" s="2" customFormat="1" ht="16.899999999999999" customHeight="1">
      <c r="A19" s="34"/>
      <c r="B19" s="39"/>
      <c r="C19" s="265" t="s">
        <v>1</v>
      </c>
      <c r="D19" s="265" t="s">
        <v>161</v>
      </c>
      <c r="E19" s="17" t="s">
        <v>1</v>
      </c>
      <c r="F19" s="266">
        <v>6.5</v>
      </c>
      <c r="G19" s="34"/>
      <c r="H19" s="39"/>
    </row>
    <row r="20" spans="1:8" s="2" customFormat="1" ht="16.899999999999999" customHeight="1">
      <c r="A20" s="34"/>
      <c r="B20" s="39"/>
      <c r="C20" s="265" t="s">
        <v>91</v>
      </c>
      <c r="D20" s="265" t="s">
        <v>156</v>
      </c>
      <c r="E20" s="17" t="s">
        <v>1</v>
      </c>
      <c r="F20" s="266">
        <v>32.054000000000002</v>
      </c>
      <c r="G20" s="34"/>
      <c r="H20" s="39"/>
    </row>
    <row r="21" spans="1:8" s="2" customFormat="1" ht="16.899999999999999" customHeight="1">
      <c r="A21" s="34"/>
      <c r="B21" s="39"/>
      <c r="C21" s="267" t="s">
        <v>456</v>
      </c>
      <c r="D21" s="34"/>
      <c r="E21" s="34"/>
      <c r="F21" s="34"/>
      <c r="G21" s="34"/>
      <c r="H21" s="39"/>
    </row>
    <row r="22" spans="1:8" s="2" customFormat="1" ht="16.899999999999999" customHeight="1">
      <c r="A22" s="34"/>
      <c r="B22" s="39"/>
      <c r="C22" s="265" t="s">
        <v>157</v>
      </c>
      <c r="D22" s="265" t="s">
        <v>158</v>
      </c>
      <c r="E22" s="17" t="s">
        <v>88</v>
      </c>
      <c r="F22" s="266">
        <v>32.054000000000002</v>
      </c>
      <c r="G22" s="34"/>
      <c r="H22" s="39"/>
    </row>
    <row r="23" spans="1:8" s="2" customFormat="1" ht="16.899999999999999" customHeight="1">
      <c r="A23" s="34"/>
      <c r="B23" s="39"/>
      <c r="C23" s="265" t="s">
        <v>163</v>
      </c>
      <c r="D23" s="265" t="s">
        <v>164</v>
      </c>
      <c r="E23" s="17" t="s">
        <v>88</v>
      </c>
      <c r="F23" s="266">
        <v>37.432000000000002</v>
      </c>
      <c r="G23" s="34"/>
      <c r="H23" s="39"/>
    </row>
    <row r="24" spans="1:8" s="2" customFormat="1" ht="16.899999999999999" customHeight="1">
      <c r="A24" s="34"/>
      <c r="B24" s="39"/>
      <c r="C24" s="261" t="s">
        <v>98</v>
      </c>
      <c r="D24" s="262" t="s">
        <v>99</v>
      </c>
      <c r="E24" s="263" t="s">
        <v>88</v>
      </c>
      <c r="F24" s="264">
        <v>27.93</v>
      </c>
      <c r="G24" s="34"/>
      <c r="H24" s="39"/>
    </row>
    <row r="25" spans="1:8" s="2" customFormat="1" ht="16.899999999999999" customHeight="1">
      <c r="A25" s="34"/>
      <c r="B25" s="39"/>
      <c r="C25" s="265" t="s">
        <v>1</v>
      </c>
      <c r="D25" s="265" t="s">
        <v>100</v>
      </c>
      <c r="E25" s="17" t="s">
        <v>1</v>
      </c>
      <c r="F25" s="266">
        <v>27.93</v>
      </c>
      <c r="G25" s="34"/>
      <c r="H25" s="39"/>
    </row>
    <row r="26" spans="1:8" s="2" customFormat="1" ht="16.899999999999999" customHeight="1">
      <c r="A26" s="34"/>
      <c r="B26" s="39"/>
      <c r="C26" s="265" t="s">
        <v>98</v>
      </c>
      <c r="D26" s="265" t="s">
        <v>156</v>
      </c>
      <c r="E26" s="17" t="s">
        <v>1</v>
      </c>
      <c r="F26" s="266">
        <v>27.93</v>
      </c>
      <c r="G26" s="34"/>
      <c r="H26" s="39"/>
    </row>
    <row r="27" spans="1:8" s="2" customFormat="1" ht="16.899999999999999" customHeight="1">
      <c r="A27" s="34"/>
      <c r="B27" s="39"/>
      <c r="C27" s="267" t="s">
        <v>456</v>
      </c>
      <c r="D27" s="34"/>
      <c r="E27" s="34"/>
      <c r="F27" s="34"/>
      <c r="G27" s="34"/>
      <c r="H27" s="39"/>
    </row>
    <row r="28" spans="1:8" s="2" customFormat="1" ht="16.899999999999999" customHeight="1">
      <c r="A28" s="34"/>
      <c r="B28" s="39"/>
      <c r="C28" s="265" t="s">
        <v>286</v>
      </c>
      <c r="D28" s="265" t="s">
        <v>287</v>
      </c>
      <c r="E28" s="17" t="s">
        <v>88</v>
      </c>
      <c r="F28" s="266">
        <v>27.93</v>
      </c>
      <c r="G28" s="34"/>
      <c r="H28" s="39"/>
    </row>
    <row r="29" spans="1:8" s="2" customFormat="1" ht="16.899999999999999" customHeight="1">
      <c r="A29" s="34"/>
      <c r="B29" s="39"/>
      <c r="C29" s="265" t="s">
        <v>312</v>
      </c>
      <c r="D29" s="265" t="s">
        <v>313</v>
      </c>
      <c r="E29" s="17" t="s">
        <v>88</v>
      </c>
      <c r="F29" s="266">
        <v>32.487000000000002</v>
      </c>
      <c r="G29" s="34"/>
      <c r="H29" s="39"/>
    </row>
    <row r="30" spans="1:8" s="2" customFormat="1" ht="16.899999999999999" customHeight="1">
      <c r="A30" s="34"/>
      <c r="B30" s="39"/>
      <c r="C30" s="261" t="s">
        <v>95</v>
      </c>
      <c r="D30" s="262" t="s">
        <v>96</v>
      </c>
      <c r="E30" s="263" t="s">
        <v>88</v>
      </c>
      <c r="F30" s="264">
        <v>13.215</v>
      </c>
      <c r="G30" s="34"/>
      <c r="H30" s="39"/>
    </row>
    <row r="31" spans="1:8" s="2" customFormat="1" ht="16.899999999999999" customHeight="1">
      <c r="A31" s="34"/>
      <c r="B31" s="39"/>
      <c r="C31" s="265" t="s">
        <v>1</v>
      </c>
      <c r="D31" s="265" t="s">
        <v>97</v>
      </c>
      <c r="E31" s="17" t="s">
        <v>1</v>
      </c>
      <c r="F31" s="266">
        <v>13.215</v>
      </c>
      <c r="G31" s="34"/>
      <c r="H31" s="39"/>
    </row>
    <row r="32" spans="1:8" s="2" customFormat="1" ht="16.899999999999999" customHeight="1">
      <c r="A32" s="34"/>
      <c r="B32" s="39"/>
      <c r="C32" s="265" t="s">
        <v>95</v>
      </c>
      <c r="D32" s="265" t="s">
        <v>156</v>
      </c>
      <c r="E32" s="17" t="s">
        <v>1</v>
      </c>
      <c r="F32" s="266">
        <v>13.215</v>
      </c>
      <c r="G32" s="34"/>
      <c r="H32" s="39"/>
    </row>
    <row r="33" spans="1:8" s="2" customFormat="1" ht="16.899999999999999" customHeight="1">
      <c r="A33" s="34"/>
      <c r="B33" s="39"/>
      <c r="C33" s="267" t="s">
        <v>456</v>
      </c>
      <c r="D33" s="34"/>
      <c r="E33" s="34"/>
      <c r="F33" s="34"/>
      <c r="G33" s="34"/>
      <c r="H33" s="39"/>
    </row>
    <row r="34" spans="1:8" s="2" customFormat="1" ht="16.899999999999999" customHeight="1">
      <c r="A34" s="34"/>
      <c r="B34" s="39"/>
      <c r="C34" s="265" t="s">
        <v>276</v>
      </c>
      <c r="D34" s="265" t="s">
        <v>277</v>
      </c>
      <c r="E34" s="17" t="s">
        <v>88</v>
      </c>
      <c r="F34" s="266">
        <v>13.215</v>
      </c>
      <c r="G34" s="34"/>
      <c r="H34" s="39"/>
    </row>
    <row r="35" spans="1:8" s="2" customFormat="1" ht="16.899999999999999" customHeight="1">
      <c r="A35" s="34"/>
      <c r="B35" s="39"/>
      <c r="C35" s="265" t="s">
        <v>212</v>
      </c>
      <c r="D35" s="265" t="s">
        <v>213</v>
      </c>
      <c r="E35" s="17" t="s">
        <v>88</v>
      </c>
      <c r="F35" s="266">
        <v>13.215</v>
      </c>
      <c r="G35" s="34"/>
      <c r="H35" s="39"/>
    </row>
    <row r="36" spans="1:8" s="2" customFormat="1" ht="16.899999999999999" customHeight="1">
      <c r="A36" s="34"/>
      <c r="B36" s="39"/>
      <c r="C36" s="265" t="s">
        <v>272</v>
      </c>
      <c r="D36" s="265" t="s">
        <v>273</v>
      </c>
      <c r="E36" s="17" t="s">
        <v>88</v>
      </c>
      <c r="F36" s="266">
        <v>13.215</v>
      </c>
      <c r="G36" s="34"/>
      <c r="H36" s="39"/>
    </row>
    <row r="37" spans="1:8" s="2" customFormat="1" ht="16.899999999999999" customHeight="1">
      <c r="A37" s="34"/>
      <c r="B37" s="39"/>
      <c r="C37" s="265" t="s">
        <v>280</v>
      </c>
      <c r="D37" s="265" t="s">
        <v>281</v>
      </c>
      <c r="E37" s="17" t="s">
        <v>88</v>
      </c>
      <c r="F37" s="266">
        <v>13.611000000000001</v>
      </c>
      <c r="G37" s="34"/>
      <c r="H37" s="39"/>
    </row>
    <row r="38" spans="1:8" s="2" customFormat="1" ht="7.35" customHeight="1">
      <c r="A38" s="34"/>
      <c r="B38" s="136"/>
      <c r="C38" s="137"/>
      <c r="D38" s="137"/>
      <c r="E38" s="137"/>
      <c r="F38" s="137"/>
      <c r="G38" s="137"/>
      <c r="H38" s="39"/>
    </row>
    <row r="39" spans="1:8" s="2" customFormat="1" ht="11.25">
      <c r="A39" s="34"/>
      <c r="B39" s="34"/>
      <c r="C39" s="34"/>
      <c r="D39" s="34"/>
      <c r="E39" s="34"/>
      <c r="F39" s="34"/>
      <c r="G39" s="34"/>
      <c r="H39" s="34"/>
    </row>
  </sheetData>
  <sheetProtection algorithmName="SHA-512" hashValue="hbnIqbDFQD7dBAyjL9Nh6T7o7EQ/flQM2/pP+QgovysD/6lClogRSQHhdCU17zQ9CmiHDO0P1FtXnRbjdidtfA==" saltValue="ve/t5NxjQ84yNi+bBdJA6qygFDrph7jrX83wvMrltLq1UmI8jgJZiVZU6jbzcBBCgAPSwsoW2ae4V2o7HCzR5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2024-09 - Přístavba bezba...</vt:lpstr>
      <vt:lpstr>Seznam figur</vt:lpstr>
      <vt:lpstr>'2024-09 - Přístavba bezba...'!Názvy_tisku</vt:lpstr>
      <vt:lpstr>'Rekapitulace stavby'!Názvy_tisku</vt:lpstr>
      <vt:lpstr>'Seznam figur'!Názvy_tisku</vt:lpstr>
      <vt:lpstr>'2024-09 - Přístavba bezba...'!Oblast_tisku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DESKTOP-Q7HJR5F\Jindra</dc:creator>
  <cp:lastModifiedBy>sagl@ksarchitekti.cz</cp:lastModifiedBy>
  <dcterms:created xsi:type="dcterms:W3CDTF">2024-10-04T08:17:17Z</dcterms:created>
  <dcterms:modified xsi:type="dcterms:W3CDTF">2024-11-27T18:00:44Z</dcterms:modified>
</cp:coreProperties>
</file>