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OU\VZ archiv\E-ZAK_2025\VZ12_2025 Bezbariérovost III.etapa_ZPŘ\Výzva k podání nabídky\"/>
    </mc:Choice>
  </mc:AlternateContent>
  <xr:revisionPtr revIDLastSave="0" documentId="8_{8C657A2B-4805-4D41-8FDF-18350819F69A}" xr6:coauthVersionLast="47" xr6:coauthVersionMax="47" xr10:uidLastSave="{00000000-0000-0000-0000-000000000000}"/>
  <bookViews>
    <workbookView xWindow="1815" yWindow="3180" windowWidth="28800" windowHeight="15345" xr2:uid="{00000000-000D-0000-FFFF-FFFF00000000}"/>
  </bookViews>
  <sheets>
    <sheet name="Krycí list rozpočtu" sheetId="2" r:id="rId1"/>
    <sheet name="Stavební rozpočet" sheetId="1" r:id="rId2"/>
  </sheets>
  <definedNames>
    <definedName name="vorn_sum">#REF!</definedName>
  </definedNames>
  <calcPr calcId="181029"/>
</workbook>
</file>

<file path=xl/calcChain.xml><?xml version="1.0" encoding="utf-8"?>
<calcChain xmlns="http://schemas.openxmlformats.org/spreadsheetml/2006/main">
  <c r="N53" i="1" l="1"/>
  <c r="L53" i="1"/>
  <c r="K53" i="1"/>
  <c r="J53" i="1"/>
  <c r="I10" i="2"/>
  <c r="F10" i="2"/>
  <c r="C10" i="2"/>
  <c r="F8" i="2"/>
  <c r="C8" i="2"/>
  <c r="F6" i="2"/>
  <c r="C6" i="2"/>
  <c r="F4" i="2"/>
  <c r="C4" i="2"/>
  <c r="F2" i="2"/>
  <c r="C2" i="2"/>
  <c r="BU74" i="1"/>
  <c r="BM74" i="1"/>
  <c r="BH74" i="1"/>
  <c r="BB74" i="1"/>
  <c r="AN74" i="1"/>
  <c r="AV74" i="1" s="1"/>
  <c r="AM74" i="1"/>
  <c r="AU74" i="1" s="1"/>
  <c r="AI74" i="1"/>
  <c r="AH74" i="1"/>
  <c r="AF74" i="1"/>
  <c r="AE74" i="1"/>
  <c r="AD74" i="1"/>
  <c r="AC74" i="1"/>
  <c r="AB74" i="1"/>
  <c r="AA74" i="1"/>
  <c r="Z74" i="1"/>
  <c r="X74" i="1"/>
  <c r="N74" i="1"/>
  <c r="BD74" i="1" s="1"/>
  <c r="L74" i="1"/>
  <c r="BU73" i="1"/>
  <c r="BM73" i="1"/>
  <c r="BH73" i="1"/>
  <c r="BB73" i="1"/>
  <c r="AN73" i="1"/>
  <c r="BG73" i="1" s="1"/>
  <c r="AM73" i="1"/>
  <c r="BF73" i="1" s="1"/>
  <c r="AI73" i="1"/>
  <c r="AH73" i="1"/>
  <c r="AF73" i="1"/>
  <c r="AE73" i="1"/>
  <c r="AD73" i="1"/>
  <c r="AC73" i="1"/>
  <c r="AB73" i="1"/>
  <c r="AA73" i="1"/>
  <c r="Z73" i="1"/>
  <c r="X73" i="1"/>
  <c r="N73" i="1"/>
  <c r="BD73" i="1" s="1"/>
  <c r="L73" i="1"/>
  <c r="AJ73" i="1" s="1"/>
  <c r="BU71" i="1"/>
  <c r="BL71" i="1"/>
  <c r="BH71" i="1"/>
  <c r="BB71" i="1"/>
  <c r="AN71" i="1"/>
  <c r="BG71" i="1" s="1"/>
  <c r="AM71" i="1"/>
  <c r="BF71" i="1" s="1"/>
  <c r="AI71" i="1"/>
  <c r="AR70" i="1" s="1"/>
  <c r="AH71" i="1"/>
  <c r="AQ70" i="1" s="1"/>
  <c r="AF71" i="1"/>
  <c r="AE71" i="1"/>
  <c r="AD71" i="1"/>
  <c r="AC71" i="1"/>
  <c r="AB71" i="1"/>
  <c r="AA71" i="1"/>
  <c r="Z71" i="1"/>
  <c r="X71" i="1"/>
  <c r="N71" i="1"/>
  <c r="BD71" i="1" s="1"/>
  <c r="L71" i="1"/>
  <c r="L70" i="1" s="1"/>
  <c r="BU66" i="1"/>
  <c r="BH66" i="1"/>
  <c r="X66" i="1" s="1"/>
  <c r="BB66" i="1"/>
  <c r="AN66" i="1"/>
  <c r="BG66" i="1" s="1"/>
  <c r="AM66" i="1"/>
  <c r="AU66" i="1" s="1"/>
  <c r="AI66" i="1"/>
  <c r="AH66" i="1"/>
  <c r="AF66" i="1"/>
  <c r="AE66" i="1"/>
  <c r="AD66" i="1"/>
  <c r="AC66" i="1"/>
  <c r="AB66" i="1"/>
  <c r="AA66" i="1"/>
  <c r="Z66" i="1"/>
  <c r="N66" i="1"/>
  <c r="BD66" i="1" s="1"/>
  <c r="L66" i="1"/>
  <c r="BU62" i="1"/>
  <c r="BH62" i="1"/>
  <c r="AF62" i="1" s="1"/>
  <c r="BB62" i="1"/>
  <c r="AN62" i="1"/>
  <c r="BG62" i="1" s="1"/>
  <c r="AM62" i="1"/>
  <c r="AU62" i="1" s="1"/>
  <c r="AI62" i="1"/>
  <c r="AH62" i="1"/>
  <c r="AE62" i="1"/>
  <c r="AD62" i="1"/>
  <c r="AC62" i="1"/>
  <c r="AB62" i="1"/>
  <c r="AA62" i="1"/>
  <c r="Z62" i="1"/>
  <c r="X62" i="1"/>
  <c r="N62" i="1"/>
  <c r="BD62" i="1" s="1"/>
  <c r="L62" i="1"/>
  <c r="AJ62" i="1" s="1"/>
  <c r="BU58" i="1"/>
  <c r="BH58" i="1"/>
  <c r="AF58" i="1" s="1"/>
  <c r="BB58" i="1"/>
  <c r="AN58" i="1"/>
  <c r="BG58" i="1" s="1"/>
  <c r="AM58" i="1"/>
  <c r="AU58" i="1" s="1"/>
  <c r="AI58" i="1"/>
  <c r="AH58" i="1"/>
  <c r="AE58" i="1"/>
  <c r="AD58" i="1"/>
  <c r="AC58" i="1"/>
  <c r="AB58" i="1"/>
  <c r="AA58" i="1"/>
  <c r="Z58" i="1"/>
  <c r="X58" i="1"/>
  <c r="N58" i="1"/>
  <c r="BD58" i="1" s="1"/>
  <c r="L58" i="1"/>
  <c r="AJ58" i="1" s="1"/>
  <c r="BU53" i="1"/>
  <c r="BH53" i="1"/>
  <c r="BB53" i="1"/>
  <c r="AN53" i="1"/>
  <c r="BG53" i="1" s="1"/>
  <c r="AE53" i="1" s="1"/>
  <c r="AM53" i="1"/>
  <c r="AU53" i="1" s="1"/>
  <c r="AI53" i="1"/>
  <c r="AR52" i="1" s="1"/>
  <c r="AH53" i="1"/>
  <c r="AQ52" i="1" s="1"/>
  <c r="AF53" i="1"/>
  <c r="AC53" i="1"/>
  <c r="AB53" i="1"/>
  <c r="AA53" i="1"/>
  <c r="Z53" i="1"/>
  <c r="X53" i="1"/>
  <c r="N55" i="1"/>
  <c r="N52" i="1" s="1"/>
  <c r="L55" i="1"/>
  <c r="AJ53" i="1" s="1"/>
  <c r="AS52" i="1" s="1"/>
  <c r="BU51" i="1"/>
  <c r="BH51" i="1"/>
  <c r="BB51" i="1"/>
  <c r="AN51" i="1"/>
  <c r="BG51" i="1" s="1"/>
  <c r="AA51" i="1" s="1"/>
  <c r="AM51" i="1"/>
  <c r="AU51" i="1" s="1"/>
  <c r="AI51" i="1"/>
  <c r="AR50" i="1" s="1"/>
  <c r="AH51" i="1"/>
  <c r="AQ50" i="1" s="1"/>
  <c r="AF51" i="1"/>
  <c r="AE51" i="1"/>
  <c r="AD51" i="1"/>
  <c r="AC51" i="1"/>
  <c r="AB51" i="1"/>
  <c r="X51" i="1"/>
  <c r="N51" i="1"/>
  <c r="N50" i="1" s="1"/>
  <c r="L51" i="1"/>
  <c r="AJ51" i="1" s="1"/>
  <c r="AS50" i="1" s="1"/>
  <c r="BU47" i="1"/>
  <c r="BH47" i="1"/>
  <c r="BB47" i="1"/>
  <c r="AN47" i="1"/>
  <c r="BG47" i="1" s="1"/>
  <c r="AA47" i="1" s="1"/>
  <c r="AM47" i="1"/>
  <c r="AU47" i="1" s="1"/>
  <c r="AI47" i="1"/>
  <c r="AR46" i="1" s="1"/>
  <c r="AH47" i="1"/>
  <c r="AQ46" i="1" s="1"/>
  <c r="AF47" i="1"/>
  <c r="AE47" i="1"/>
  <c r="AD47" i="1"/>
  <c r="AC47" i="1"/>
  <c r="AB47" i="1"/>
  <c r="X47" i="1"/>
  <c r="N47" i="1"/>
  <c r="N46" i="1" s="1"/>
  <c r="L47" i="1"/>
  <c r="AJ47" i="1" s="1"/>
  <c r="AS46" i="1" s="1"/>
  <c r="BU43" i="1"/>
  <c r="BH43" i="1"/>
  <c r="BB43" i="1"/>
  <c r="AN43" i="1"/>
  <c r="BG43" i="1" s="1"/>
  <c r="AA43" i="1" s="1"/>
  <c r="AM43" i="1"/>
  <c r="AU43" i="1" s="1"/>
  <c r="AI43" i="1"/>
  <c r="AR42" i="1" s="1"/>
  <c r="AH43" i="1"/>
  <c r="AQ42" i="1" s="1"/>
  <c r="AF43" i="1"/>
  <c r="AE43" i="1"/>
  <c r="AD43" i="1"/>
  <c r="AC43" i="1"/>
  <c r="AB43" i="1"/>
  <c r="X43" i="1"/>
  <c r="N43" i="1"/>
  <c r="N42" i="1" s="1"/>
  <c r="L43" i="1"/>
  <c r="AJ43" i="1" s="1"/>
  <c r="AS42" i="1" s="1"/>
  <c r="BU39" i="1"/>
  <c r="BH39" i="1"/>
  <c r="BB39" i="1"/>
  <c r="AN39" i="1"/>
  <c r="BG39" i="1" s="1"/>
  <c r="AA39" i="1" s="1"/>
  <c r="AM39" i="1"/>
  <c r="AU39" i="1" s="1"/>
  <c r="AI39" i="1"/>
  <c r="AR38" i="1" s="1"/>
  <c r="AH39" i="1"/>
  <c r="AQ38" i="1" s="1"/>
  <c r="AF39" i="1"/>
  <c r="AE39" i="1"/>
  <c r="AD39" i="1"/>
  <c r="AC39" i="1"/>
  <c r="AB39" i="1"/>
  <c r="X39" i="1"/>
  <c r="N39" i="1"/>
  <c r="N38" i="1" s="1"/>
  <c r="L39" i="1"/>
  <c r="AJ39" i="1" s="1"/>
  <c r="AS38" i="1" s="1"/>
  <c r="BU36" i="1"/>
  <c r="BH36" i="1"/>
  <c r="BB36" i="1"/>
  <c r="AN36" i="1"/>
  <c r="BG36" i="1" s="1"/>
  <c r="AC36" i="1" s="1"/>
  <c r="AM36" i="1"/>
  <c r="AU36" i="1" s="1"/>
  <c r="AI36" i="1"/>
  <c r="AR35" i="1" s="1"/>
  <c r="AH36" i="1"/>
  <c r="AQ35" i="1" s="1"/>
  <c r="AF36" i="1"/>
  <c r="AE36" i="1"/>
  <c r="AD36" i="1"/>
  <c r="AA36" i="1"/>
  <c r="Z36" i="1"/>
  <c r="X36" i="1"/>
  <c r="N36" i="1"/>
  <c r="N35" i="1" s="1"/>
  <c r="L36" i="1"/>
  <c r="AJ36" i="1" s="1"/>
  <c r="AS35" i="1" s="1"/>
  <c r="BU31" i="1"/>
  <c r="BH31" i="1"/>
  <c r="BB31" i="1"/>
  <c r="AN31" i="1"/>
  <c r="BG31" i="1" s="1"/>
  <c r="AA31" i="1" s="1"/>
  <c r="AM31" i="1"/>
  <c r="AU31" i="1" s="1"/>
  <c r="AI31" i="1"/>
  <c r="AH31" i="1"/>
  <c r="AF31" i="1"/>
  <c r="AE31" i="1"/>
  <c r="AD31" i="1"/>
  <c r="AC31" i="1"/>
  <c r="AB31" i="1"/>
  <c r="X31" i="1"/>
  <c r="N31" i="1"/>
  <c r="BD31" i="1" s="1"/>
  <c r="L31" i="1"/>
  <c r="AJ31" i="1" s="1"/>
  <c r="BU28" i="1"/>
  <c r="BH28" i="1"/>
  <c r="BB28" i="1"/>
  <c r="AN28" i="1"/>
  <c r="K28" i="1" s="1"/>
  <c r="AM28" i="1"/>
  <c r="AU28" i="1" s="1"/>
  <c r="AI28" i="1"/>
  <c r="AH28" i="1"/>
  <c r="AF28" i="1"/>
  <c r="AE28" i="1"/>
  <c r="AD28" i="1"/>
  <c r="AC28" i="1"/>
  <c r="AB28" i="1"/>
  <c r="X28" i="1"/>
  <c r="N28" i="1"/>
  <c r="L28" i="1"/>
  <c r="BU23" i="1"/>
  <c r="BH23" i="1"/>
  <c r="BB23" i="1"/>
  <c r="AN23" i="1"/>
  <c r="K23" i="1" s="1"/>
  <c r="K22" i="1" s="1"/>
  <c r="AM23" i="1"/>
  <c r="AU23" i="1" s="1"/>
  <c r="AI23" i="1"/>
  <c r="AR22" i="1" s="1"/>
  <c r="AH23" i="1"/>
  <c r="AQ22" i="1" s="1"/>
  <c r="AF23" i="1"/>
  <c r="AE23" i="1"/>
  <c r="AD23" i="1"/>
  <c r="AC23" i="1"/>
  <c r="AB23" i="1"/>
  <c r="X23" i="1"/>
  <c r="N23" i="1"/>
  <c r="N22" i="1" s="1"/>
  <c r="L23" i="1"/>
  <c r="L22" i="1" s="1"/>
  <c r="BU20" i="1"/>
  <c r="BH20" i="1"/>
  <c r="BB20" i="1"/>
  <c r="AN20" i="1"/>
  <c r="K20" i="1" s="1"/>
  <c r="K19" i="1" s="1"/>
  <c r="AM20" i="1"/>
  <c r="AU20" i="1" s="1"/>
  <c r="AI20" i="1"/>
  <c r="AR19" i="1" s="1"/>
  <c r="AH20" i="1"/>
  <c r="AQ19" i="1" s="1"/>
  <c r="AF20" i="1"/>
  <c r="AE20" i="1"/>
  <c r="AD20" i="1"/>
  <c r="AC20" i="1"/>
  <c r="AB20" i="1"/>
  <c r="X20" i="1"/>
  <c r="N20" i="1"/>
  <c r="N19" i="1" s="1"/>
  <c r="L20" i="1"/>
  <c r="L19" i="1" s="1"/>
  <c r="BU17" i="1"/>
  <c r="BH17" i="1"/>
  <c r="BB17" i="1"/>
  <c r="AN17" i="1"/>
  <c r="K17" i="1" s="1"/>
  <c r="K16" i="1" s="1"/>
  <c r="AM17" i="1"/>
  <c r="AU17" i="1" s="1"/>
  <c r="AI17" i="1"/>
  <c r="AR16" i="1" s="1"/>
  <c r="AH17" i="1"/>
  <c r="AQ16" i="1" s="1"/>
  <c r="AF17" i="1"/>
  <c r="AE17" i="1"/>
  <c r="AD17" i="1"/>
  <c r="AC17" i="1"/>
  <c r="AB17" i="1"/>
  <c r="X17" i="1"/>
  <c r="N17" i="1"/>
  <c r="N16" i="1" s="1"/>
  <c r="L17" i="1"/>
  <c r="L16" i="1" s="1"/>
  <c r="BU13" i="1"/>
  <c r="BH13" i="1"/>
  <c r="BB13" i="1"/>
  <c r="AN13" i="1"/>
  <c r="AV13" i="1" s="1"/>
  <c r="AM13" i="1"/>
  <c r="AU13" i="1" s="1"/>
  <c r="AI13" i="1"/>
  <c r="AR12" i="1" s="1"/>
  <c r="AH13" i="1"/>
  <c r="AQ12" i="1" s="1"/>
  <c r="AF13" i="1"/>
  <c r="AE13" i="1"/>
  <c r="AD13" i="1"/>
  <c r="AC13" i="1"/>
  <c r="AB13" i="1"/>
  <c r="X13" i="1"/>
  <c r="N13" i="1"/>
  <c r="N12" i="1" s="1"/>
  <c r="L13" i="1"/>
  <c r="L12" i="1" s="1"/>
  <c r="AS1" i="1"/>
  <c r="AR1" i="1"/>
  <c r="AQ1" i="1"/>
  <c r="J31" i="1" l="1"/>
  <c r="AQ72" i="1"/>
  <c r="C27" i="2"/>
  <c r="L52" i="1"/>
  <c r="J58" i="1"/>
  <c r="AR72" i="1"/>
  <c r="F22" i="2"/>
  <c r="K58" i="1"/>
  <c r="AV58" i="1"/>
  <c r="BA58" i="1" s="1"/>
  <c r="BG17" i="1"/>
  <c r="AA17" i="1" s="1"/>
  <c r="J55" i="1"/>
  <c r="J52" i="1" s="1"/>
  <c r="BF36" i="1"/>
  <c r="AB36" i="1" s="1"/>
  <c r="C16" i="2" s="1"/>
  <c r="J51" i="1"/>
  <c r="J50" i="1" s="1"/>
  <c r="J62" i="1"/>
  <c r="AR57" i="1"/>
  <c r="BF39" i="1"/>
  <c r="Z39" i="1" s="1"/>
  <c r="BF51" i="1"/>
  <c r="Z51" i="1" s="1"/>
  <c r="J39" i="1"/>
  <c r="J38" i="1" s="1"/>
  <c r="BG28" i="1"/>
  <c r="AA28" i="1" s="1"/>
  <c r="L38" i="1"/>
  <c r="AV71" i="1"/>
  <c r="AQ57" i="1"/>
  <c r="BD36" i="1"/>
  <c r="AV17" i="1"/>
  <c r="AT17" i="1" s="1"/>
  <c r="BG23" i="1"/>
  <c r="AA23" i="1" s="1"/>
  <c r="J36" i="1"/>
  <c r="J35" i="1" s="1"/>
  <c r="BF53" i="1"/>
  <c r="AD53" i="1" s="1"/>
  <c r="C18" i="2" s="1"/>
  <c r="BD53" i="1"/>
  <c r="AJ20" i="1"/>
  <c r="AS19" i="1" s="1"/>
  <c r="AV23" i="1"/>
  <c r="BA23" i="1" s="1"/>
  <c r="BF58" i="1"/>
  <c r="AV73" i="1"/>
  <c r="AQ27" i="1"/>
  <c r="L42" i="1"/>
  <c r="AV20" i="1"/>
  <c r="BA20" i="1" s="1"/>
  <c r="AU71" i="1"/>
  <c r="AU73" i="1"/>
  <c r="J47" i="1"/>
  <c r="J46" i="1" s="1"/>
  <c r="AV66" i="1"/>
  <c r="AT66" i="1" s="1"/>
  <c r="AJ13" i="1"/>
  <c r="AS12" i="1" s="1"/>
  <c r="L57" i="1"/>
  <c r="AJ71" i="1"/>
  <c r="AS70" i="1" s="1"/>
  <c r="K13" i="1"/>
  <c r="K12" i="1" s="1"/>
  <c r="BD51" i="1"/>
  <c r="C20" i="2"/>
  <c r="AJ23" i="1"/>
  <c r="AS22" i="1" s="1"/>
  <c r="L46" i="1"/>
  <c r="K66" i="1"/>
  <c r="AJ66" i="1"/>
  <c r="AS57" i="1" s="1"/>
  <c r="C19" i="2"/>
  <c r="BD39" i="1"/>
  <c r="L72" i="1"/>
  <c r="L69" i="1" s="1"/>
  <c r="AJ74" i="1"/>
  <c r="AS72" i="1" s="1"/>
  <c r="AJ17" i="1"/>
  <c r="AS16" i="1" s="1"/>
  <c r="BG20" i="1"/>
  <c r="AA20" i="1" s="1"/>
  <c r="N27" i="1"/>
  <c r="AV28" i="1"/>
  <c r="AT28" i="1" s="1"/>
  <c r="AV53" i="1"/>
  <c r="BA53" i="1" s="1"/>
  <c r="L27" i="1"/>
  <c r="L35" i="1"/>
  <c r="BF43" i="1"/>
  <c r="Z43" i="1" s="1"/>
  <c r="L50" i="1"/>
  <c r="BF62" i="1"/>
  <c r="N70" i="1"/>
  <c r="BG13" i="1"/>
  <c r="AA13" i="1" s="1"/>
  <c r="BD43" i="1"/>
  <c r="N57" i="1"/>
  <c r="C28" i="2"/>
  <c r="F28" i="2" s="1"/>
  <c r="C21" i="2"/>
  <c r="AJ28" i="1"/>
  <c r="AS27" i="1" s="1"/>
  <c r="AV62" i="1"/>
  <c r="BA62" i="1" s="1"/>
  <c r="AR27" i="1"/>
  <c r="BF31" i="1"/>
  <c r="Z31" i="1" s="1"/>
  <c r="J43" i="1"/>
  <c r="J42" i="1" s="1"/>
  <c r="BF47" i="1"/>
  <c r="Z47" i="1" s="1"/>
  <c r="BD47" i="1"/>
  <c r="AT74" i="1"/>
  <c r="BA74" i="1"/>
  <c r="AT13" i="1"/>
  <c r="BA13" i="1"/>
  <c r="AT53" i="1"/>
  <c r="C17" i="2"/>
  <c r="N72" i="1"/>
  <c r="J13" i="1"/>
  <c r="J12" i="1" s="1"/>
  <c r="J20" i="1"/>
  <c r="J19" i="1" s="1"/>
  <c r="BF23" i="1"/>
  <c r="Z23" i="1" s="1"/>
  <c r="BF28" i="1"/>
  <c r="Z28" i="1" s="1"/>
  <c r="AV31" i="1"/>
  <c r="BA31" i="1" s="1"/>
  <c r="AV36" i="1"/>
  <c r="BA36" i="1" s="1"/>
  <c r="AV39" i="1"/>
  <c r="BA39" i="1" s="1"/>
  <c r="AV43" i="1"/>
  <c r="BA43" i="1" s="1"/>
  <c r="AV47" i="1"/>
  <c r="BA47" i="1" s="1"/>
  <c r="AV51" i="1"/>
  <c r="AT51" i="1" s="1"/>
  <c r="J66" i="1"/>
  <c r="BF66" i="1"/>
  <c r="K74" i="1"/>
  <c r="BG74" i="1"/>
  <c r="BF13" i="1"/>
  <c r="Z13" i="1" s="1"/>
  <c r="J17" i="1"/>
  <c r="J16" i="1" s="1"/>
  <c r="BF17" i="1"/>
  <c r="Z17" i="1" s="1"/>
  <c r="BF20" i="1"/>
  <c r="Z20" i="1" s="1"/>
  <c r="J23" i="1"/>
  <c r="J22" i="1" s="1"/>
  <c r="J28" i="1"/>
  <c r="J27" i="1" s="1"/>
  <c r="BD13" i="1"/>
  <c r="BD17" i="1"/>
  <c r="BD20" i="1"/>
  <c r="BD23" i="1"/>
  <c r="BD28" i="1"/>
  <c r="J74" i="1"/>
  <c r="BF74" i="1"/>
  <c r="K62" i="1"/>
  <c r="K73" i="1"/>
  <c r="K71" i="1"/>
  <c r="K70" i="1" s="1"/>
  <c r="J73" i="1"/>
  <c r="K31" i="1"/>
  <c r="K27" i="1" s="1"/>
  <c r="K36" i="1"/>
  <c r="K35" i="1" s="1"/>
  <c r="K39" i="1"/>
  <c r="K38" i="1" s="1"/>
  <c r="K43" i="1"/>
  <c r="K42" i="1" s="1"/>
  <c r="K47" i="1"/>
  <c r="K46" i="1" s="1"/>
  <c r="K51" i="1"/>
  <c r="K50" i="1" s="1"/>
  <c r="K55" i="1"/>
  <c r="K52" i="1" s="1"/>
  <c r="J71" i="1"/>
  <c r="J70" i="1" s="1"/>
  <c r="L75" i="1" l="1"/>
  <c r="AT58" i="1"/>
  <c r="N69" i="1"/>
  <c r="J57" i="1"/>
  <c r="BA17" i="1"/>
  <c r="BA28" i="1"/>
  <c r="C15" i="2"/>
  <c r="AT23" i="1"/>
  <c r="C29" i="2"/>
  <c r="F29" i="2" s="1"/>
  <c r="AT20" i="1"/>
  <c r="K72" i="1"/>
  <c r="K69" i="1" s="1"/>
  <c r="AT62" i="1"/>
  <c r="AT43" i="1"/>
  <c r="C14" i="2"/>
  <c r="BA66" i="1"/>
  <c r="AT71" i="1"/>
  <c r="BA71" i="1"/>
  <c r="BA51" i="1"/>
  <c r="AT73" i="1"/>
  <c r="BA73" i="1"/>
  <c r="K57" i="1"/>
  <c r="AT31" i="1"/>
  <c r="AT47" i="1"/>
  <c r="J72" i="1"/>
  <c r="J69" i="1" s="1"/>
  <c r="AT39" i="1"/>
  <c r="AT36" i="1"/>
  <c r="C22" i="2" l="1"/>
  <c r="I28" i="2"/>
  <c r="I29" i="2" s="1"/>
</calcChain>
</file>

<file path=xl/sharedStrings.xml><?xml version="1.0" encoding="utf-8"?>
<sst xmlns="http://schemas.openxmlformats.org/spreadsheetml/2006/main" count="589" uniqueCount="243">
  <si>
    <t>Stavební rozpočet</t>
  </si>
  <si>
    <t>Název stavby:</t>
  </si>
  <si>
    <t>Doba výstavby:</t>
  </si>
  <si>
    <t xml:space="preserve"> </t>
  </si>
  <si>
    <t>Objednatel:</t>
  </si>
  <si>
    <t> </t>
  </si>
  <si>
    <t>Druh stavby:</t>
  </si>
  <si>
    <t>Začátek výstavby:</t>
  </si>
  <si>
    <t>Projektant:</t>
  </si>
  <si>
    <t>Lokalita:</t>
  </si>
  <si>
    <t>NYMBURK</t>
  </si>
  <si>
    <t>Konec výstavby:</t>
  </si>
  <si>
    <t>Zhotovitel:</t>
  </si>
  <si>
    <t>JKSO:</t>
  </si>
  <si>
    <t>Zpracováno dne:</t>
  </si>
  <si>
    <t>Zpracoval:</t>
  </si>
  <si>
    <t>Č</t>
  </si>
  <si>
    <t>Objekt</t>
  </si>
  <si>
    <t>Kód</t>
  </si>
  <si>
    <t>Zkrácený popis</t>
  </si>
  <si>
    <t>MJ</t>
  </si>
  <si>
    <t>Množství</t>
  </si>
  <si>
    <t>Cena/MJ</t>
  </si>
  <si>
    <t>Sazba DPH</t>
  </si>
  <si>
    <t>Náklady (Kč)</t>
  </si>
  <si>
    <t>Hmotnost (t)</t>
  </si>
  <si>
    <t>ISWORK</t>
  </si>
  <si>
    <t>GROUPCODE</t>
  </si>
  <si>
    <t>VATTAX</t>
  </si>
  <si>
    <t>Rozměry</t>
  </si>
  <si>
    <t>(Kč)</t>
  </si>
  <si>
    <t>Dodávka</t>
  </si>
  <si>
    <t>Montáž</t>
  </si>
  <si>
    <t>Celkem</t>
  </si>
  <si>
    <t>Jednot.</t>
  </si>
  <si>
    <t>Přesuny</t>
  </si>
  <si>
    <t>Typ skupiny</t>
  </si>
  <si>
    <t>HSV mat</t>
  </si>
  <si>
    <t>HSV prac</t>
  </si>
  <si>
    <t>PSV mat</t>
  </si>
  <si>
    <t>PSV prac</t>
  </si>
  <si>
    <t>Mont mat</t>
  </si>
  <si>
    <t>Mont prac</t>
  </si>
  <si>
    <t>Ostatní mat.</t>
  </si>
  <si>
    <t>MAT</t>
  </si>
  <si>
    <t>WORK</t>
  </si>
  <si>
    <t>CELK</t>
  </si>
  <si>
    <t/>
  </si>
  <si>
    <t>31</t>
  </si>
  <si>
    <t>Zdi podpěrné a volné</t>
  </si>
  <si>
    <t>1</t>
  </si>
  <si>
    <t>317941123RU3</t>
  </si>
  <si>
    <t>Osazení ocelových válcovaných nosníků  č. 14 - 22</t>
  </si>
  <si>
    <t>t</t>
  </si>
  <si>
    <t>31_</t>
  </si>
  <si>
    <t>3_</t>
  </si>
  <si>
    <t>_</t>
  </si>
  <si>
    <t>RTS komentář:</t>
  </si>
  <si>
    <t xml:space="preserve"> V položkách je mimo vlastního osazení zakalkulována i dodávka ocelových válcovaných nosníků profilu U č.16 včetně ztratného ve výši 8%, které kryje náklady na prořez (zbytkový odpad) a náklady na řezání příslušných délek</t>
  </si>
  <si>
    <t>Poznámka:</t>
  </si>
  <si>
    <t>- 3x montážní nosník pro výtah pod střechou včetně osazení</t>
  </si>
  <si>
    <t>32</t>
  </si>
  <si>
    <t>Zdi přehradní a opěrné</t>
  </si>
  <si>
    <t>2</t>
  </si>
  <si>
    <t>327322111R00</t>
  </si>
  <si>
    <t>Oprava konstrukcí zdí do 3 m3 ze ŽB C25/30 XA2</t>
  </si>
  <si>
    <t>m3</t>
  </si>
  <si>
    <t>32_</t>
  </si>
  <si>
    <t xml:space="preserve">- oprava šachty po demontáži původního výtahu
</t>
  </si>
  <si>
    <t>34</t>
  </si>
  <si>
    <t>Stěny a příčky</t>
  </si>
  <si>
    <t>3</t>
  </si>
  <si>
    <t>347011001R00</t>
  </si>
  <si>
    <t>Předstěna SDK,lepená,1x opl., tl. 25mm, RB 12,5 mm</t>
  </si>
  <si>
    <t>m2</t>
  </si>
  <si>
    <t>34_</t>
  </si>
  <si>
    <t>5*4*3</t>
  </si>
  <si>
    <t>provizorní zaplentování vybouráných dveřních otvorů</t>
  </si>
  <si>
    <t>63</t>
  </si>
  <si>
    <t>Podlahy a podlahové konstrukce</t>
  </si>
  <si>
    <t>4</t>
  </si>
  <si>
    <t>632411107RT3</t>
  </si>
  <si>
    <t>Samonivelační stěrka Cemix, ruční zpracování tl. 7 mm</t>
  </si>
  <si>
    <t>63_</t>
  </si>
  <si>
    <t>6_</t>
  </si>
  <si>
    <t>5*2</t>
  </si>
  <si>
    <t>Položka obsahuje rozmíchání suché směsi s vodou a její rozprostření</t>
  </si>
  <si>
    <t>- oprava podlahy po vybourání původních dveří</t>
  </si>
  <si>
    <t>64</t>
  </si>
  <si>
    <t>Výplně otvorů</t>
  </si>
  <si>
    <t>5</t>
  </si>
  <si>
    <t>642200011RAB</t>
  </si>
  <si>
    <t>Vybour. otvoru dveře 1kř, překlad, zárubeň, práh</t>
  </si>
  <si>
    <t>kus</t>
  </si>
  <si>
    <t>64_</t>
  </si>
  <si>
    <t>5*1</t>
  </si>
  <si>
    <t>vybourání původních dveří</t>
  </si>
  <si>
    <t>Bez dodávky dveří. V položce není kalkulován poplatek za skládku pro vybouranou suť. Tyto náklady se oceňují individuálně podle místních podmínek. Orientační hmotnost vybouraných konstrukcí je 0,994 t/kus konstrukce</t>
  </si>
  <si>
    <t>6</t>
  </si>
  <si>
    <t>642202012RAB</t>
  </si>
  <si>
    <t>Zazdění dveří dvoukřídlových, omítka</t>
  </si>
  <si>
    <t>V položce není kalkulován poplatek za skládku pro vybouranou suť. Tyto náklady se oceňují individuálně podle místních podmínek. Orientační hmotnost vybouraných konstrukcí je 0,202 t/kus konstrukce</t>
  </si>
  <si>
    <t>- oprava původních dveřních otvorů po vybourání posuvných dveří</t>
  </si>
  <si>
    <t>776</t>
  </si>
  <si>
    <t>Podlahy povlakové</t>
  </si>
  <si>
    <t>7</t>
  </si>
  <si>
    <t>776521100RU2</t>
  </si>
  <si>
    <t>Lepení povlakových podlah z pásů PVC na lepidlo</t>
  </si>
  <si>
    <t>776_</t>
  </si>
  <si>
    <t>77_</t>
  </si>
  <si>
    <t>oprava podlahy</t>
  </si>
  <si>
    <t>90</t>
  </si>
  <si>
    <t>Hodinové zúčtovací sazby (HZS)</t>
  </si>
  <si>
    <t>8</t>
  </si>
  <si>
    <t>904      R03</t>
  </si>
  <si>
    <t>Hzs-zkousky v ramci montaz.praci</t>
  </si>
  <si>
    <t>h</t>
  </si>
  <si>
    <t>90_</t>
  </si>
  <si>
    <t>9_</t>
  </si>
  <si>
    <t>16</t>
  </si>
  <si>
    <t>Platnost hodinových zúčtovacích sazeb  Hodinovými zúčtovacími sazbami (HZS) se oceňují: a) předběžné obhlídky pracoviště vyžádané objednatelem, b) průzkumné práce na kulturních památkách, sloužící pro získání podkladů k rekonstrukci kulturní památky, c) revize stavebních objektů nebo jejich části, jejichž oprava se oceňuje podle stavebních ceníků, d) práce při havarijních a živelních pohromách prováděné bez projektové dokumentace nebo na základě zjednodušené projektové dokumentace bez rozpočtu, e) práce v rozsahu vymezeném v jednotlivých cenících f) práce prováděné výškovými specialisty a potápěči, g) práce zařazované do hlavy IV souhrnného rozpočtu staveb, prováděné jako součást stavebních objektů, pokud je nelze ocenit položkami stavebních ceníků.  Na základě písemné dohody mezi zhotovitele a objednatelem je možno ocenit stavební práce pomocí HZS jde-li o: a) stavební práce prováděné bez projektové dokumentace, b) práce, pro které není ve stavebních cenících položka.  Pří použití hodinových zúčtovacích sazeb se oceňuje: a) počet skutečně odpracovaných hodin všech pracovníků včetně času vynaloženého na předběžnou obhlídku pracoviště za účelem zjištění rozsahu prací, objednatelem potvrzených ve stavebním deníku, nebo samostatném dokladu, pokud se stavební deník nevede, b) přímý materiál,  c) náklady na provoz stavebních strojů, d) ostatní přímé náklady.  Počet odpracovaných hodin jednotlivých pracovníků se zaokrouhlí: a) na půlhodinu, trvá-li práce 30 minut nebo méně, b) na celou hodinu, trvá-li práce více než 30 minut.</t>
  </si>
  <si>
    <t>94</t>
  </si>
  <si>
    <t>Lešení a stavební výtahy</t>
  </si>
  <si>
    <t>9</t>
  </si>
  <si>
    <t>941940032RAB</t>
  </si>
  <si>
    <t>Lešení lehké fasádní, š. 1 m, výška do 30 m</t>
  </si>
  <si>
    <t>94_</t>
  </si>
  <si>
    <t>5*4*2</t>
  </si>
  <si>
    <t>na výšku šachty</t>
  </si>
  <si>
    <t>- na 30 dní montážních prací</t>
  </si>
  <si>
    <t>96</t>
  </si>
  <si>
    <t>Bourání konstrukcí</t>
  </si>
  <si>
    <t>10</t>
  </si>
  <si>
    <t>968072456R00</t>
  </si>
  <si>
    <t>Vybourání kovových dveřních zárubní pl. nad 2 m2</t>
  </si>
  <si>
    <t>96_</t>
  </si>
  <si>
    <t>V položce není kalkulována manipulace se sutí, která se oceňuje samostatně položkami souboru 979. V položce není zakalkulováno vyvěšení dveřních křídel. Tyto práce se oceňují samostatně položkami souboru 968 06-11.. nebo 07-11.. Vyvěšení křídel.</t>
  </si>
  <si>
    <t>97</t>
  </si>
  <si>
    <t>Prorážení otvorů a ostatní bourací práce</t>
  </si>
  <si>
    <t>11</t>
  </si>
  <si>
    <t>970251300R00</t>
  </si>
  <si>
    <t>Řezání železobetonu hl. řezu 300 mm</t>
  </si>
  <si>
    <t>m</t>
  </si>
  <si>
    <t>97_</t>
  </si>
  <si>
    <t>M21</t>
  </si>
  <si>
    <t>Elektromontáže</t>
  </si>
  <si>
    <t>12</t>
  </si>
  <si>
    <t>210020922R00</t>
  </si>
  <si>
    <t>Ucpávka protipožární, průchod stěnou, tl. 30 cm</t>
  </si>
  <si>
    <t>M21_</t>
  </si>
  <si>
    <t>celkem 3 ucpávky</t>
  </si>
  <si>
    <t>M</t>
  </si>
  <si>
    <t>Ostatní materiál</t>
  </si>
  <si>
    <t>13</t>
  </si>
  <si>
    <t>341118557</t>
  </si>
  <si>
    <t>Kabel s Cu jádrem CXKH-R 5 x 35 mm2</t>
  </si>
  <si>
    <t>0</t>
  </si>
  <si>
    <t>Z99999_</t>
  </si>
  <si>
    <t>Z_</t>
  </si>
  <si>
    <t>25+5+5*4+5</t>
  </si>
  <si>
    <t>;ztratné 10%; 5,5</t>
  </si>
  <si>
    <t xml:space="preserve">- D+ M
- včetně demontáže původního kabelu
- včetně připojení do rozvaděčů
</t>
  </si>
  <si>
    <t>14</t>
  </si>
  <si>
    <t>5531300004</t>
  </si>
  <si>
    <t>Žlab kabelový drátěný  60 x 200</t>
  </si>
  <si>
    <t>(25+5*4)/3</t>
  </si>
  <si>
    <t>;ztratné 10%; 1,5</t>
  </si>
  <si>
    <t>D+M</t>
  </si>
  <si>
    <t>15</t>
  </si>
  <si>
    <t>998981123R00</t>
  </si>
  <si>
    <t>Přesun hmot demolice postup. rozebíráním v. do 21 m</t>
  </si>
  <si>
    <t>Položka je určena pro přesun hmot pro demolice objektů prováděné postupným rozebíráním. Nejmenší skladovací plocha se nestanoví</t>
  </si>
  <si>
    <t>VORN</t>
  </si>
  <si>
    <t>Vedlejší a ostatní rozpočtové náklady</t>
  </si>
  <si>
    <t>02VRN</t>
  </si>
  <si>
    <t>Příprava staveniště</t>
  </si>
  <si>
    <t>021002VRN</t>
  </si>
  <si>
    <t>Zabezpečovací práce</t>
  </si>
  <si>
    <t>Soubor</t>
  </si>
  <si>
    <t>99</t>
  </si>
  <si>
    <t>02VRN_</t>
  </si>
  <si>
    <t>Â _</t>
  </si>
  <si>
    <t>03VRN</t>
  </si>
  <si>
    <t>Zařízení staveniště</t>
  </si>
  <si>
    <t>17</t>
  </si>
  <si>
    <t>032002VRN</t>
  </si>
  <si>
    <t>Vybavení staveniště</t>
  </si>
  <si>
    <t>03VRN_</t>
  </si>
  <si>
    <t>18</t>
  </si>
  <si>
    <t>039002VRN</t>
  </si>
  <si>
    <t>Odstranění zařízení staveniště</t>
  </si>
  <si>
    <t>Krycí list rozpočtu</t>
  </si>
  <si>
    <t>IČO/DIČ:</t>
  </si>
  <si>
    <t>Položek:</t>
  </si>
  <si>
    <t>Datum:</t>
  </si>
  <si>
    <t>Rozpočtové náklady v Kč</t>
  </si>
  <si>
    <t>A</t>
  </si>
  <si>
    <t>Základní rozpočtové náklady</t>
  </si>
  <si>
    <t>B</t>
  </si>
  <si>
    <t>Doplňkové náklady</t>
  </si>
  <si>
    <t>C</t>
  </si>
  <si>
    <t>Náklady na umístění stavby (NUS)</t>
  </si>
  <si>
    <t>HSV</t>
  </si>
  <si>
    <t>Dodávky</t>
  </si>
  <si>
    <t>Práce přesčas</t>
  </si>
  <si>
    <t>Bez pevné podl.</t>
  </si>
  <si>
    <t>Mimostav. doprava</t>
  </si>
  <si>
    <t>PSV</t>
  </si>
  <si>
    <t>Kulturní památka</t>
  </si>
  <si>
    <t>Územní vlivy</t>
  </si>
  <si>
    <t>Provozní vlivy</t>
  </si>
  <si>
    <t>"M"</t>
  </si>
  <si>
    <t>Ostatní</t>
  </si>
  <si>
    <t>NUS z rozpočtu</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</si>
  <si>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</si>
  <si>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</si>
  <si>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</si>
  <si>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</si>
  <si>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</si>
  <si>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</si>
  <si>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</si>
  <si>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</si>
  <si>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</si>
  <si>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</si>
  <si>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</si>
  <si>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</si>
  <si>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</si>
  <si>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</si>
  <si>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</si>
  <si>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</si>
  <si>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</si>
  <si>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</si>
  <si>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</si>
  <si>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REKONSTRUKCE VÝTAHU pavilonu O</t>
  </si>
  <si>
    <t>Ing. arch. Jan Ságl</t>
  </si>
  <si>
    <t>Samonivelační stěrka , ruční zpracování tl. 7 mm</t>
  </si>
  <si>
    <t>HZS-zkousky v ramci montaz.praci</t>
  </si>
  <si>
    <t>obsahuje všechny dotčené revize</t>
  </si>
  <si>
    <t>pro celé dílo včetně uložení odpadů</t>
  </si>
  <si>
    <t>kpl</t>
  </si>
  <si>
    <t>D+M výtahu- vybavení výtahu odpovídající vyhlášce 398/2009 Sb. tj. platné rozměry klece a šíře dveří, sedátko,
Brailovo a reliefní písmo, zvýraznění hlavní stanice na kabinovém table, světelná clona klec. dveří, digitální ukazatel
v kleci, zvuková signalizace na nástupištích, akustický hlásič pater, gong, indukční smyčka, madlo, zrcadlo a
protiskluzová podlaha.</t>
  </si>
  <si>
    <t>součástí dodávky je: Demontáž dveří
Demontáž výtahu a jeho likvidace
Demontáž strojovny a její likvidace
Demontáž a rozbití protiváhy a jeji likvidace
Úprava odvětrání šachty
Výmalba šachty zevnitř,Úprava strojovny</t>
  </si>
  <si>
    <t>Celkem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</si>
</sst>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i/>
      <sz val="8"/>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
      <sz val="10"/>
      <color rgb="FF000000"/>
      <name val="Arial"/>
      <family val="2"/>
      <charset val="238"/>
    </font>
    <font>
      <b/>
      <sz val="10"/>
      <color rgb="FF000000"/>
      <name val="Arial"/>
      <family val="2"/>
      <charset val="238"/>
    </font>
    <font>
      <sz val="11"/>
      <color rgb="FFFF0000"/>
      <name val="Calibri"/>
      <family val="2"/>
      <charset val="238"/>
    </font>
  </fonts>
  <fills count="3">
    <fill>
      <patternFill patternType="none"/>
    </fill>
    <fill>
      <patternFill patternType="gray125"/>
    </fill>
    <fill>
      <patternFill patternType="solid">
        <fgColor rgb="FFC0C0C0"/>
        <bgColor rgb="FFC0C0C0"/>
      </patternFill>
    </fill>
  </fills>
  <borders count="68">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diagonal/>
    </border>
    <border>
      <left/>
      <right/>
      <top/>
      <bottom/>
      <diagonal/>
    </border>
  </borders>
  <cellStyleXfs count="1">
    <xf numFmtId="0" fontId="0" fillId="0" borderId="0"/>
  </cellStyleXfs>
  <cellXfs count="138">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24" xfId="0" applyFont="1" applyBorder="1" applyAlignment="1">
      <alignment horizontal="center" vertical="center"/>
    </xf>
    <xf numFmtId="0" fontId="3" fillId="0" borderId="25"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2" borderId="31" xfId="0" applyFont="1" applyFill="1" applyBorder="1" applyAlignment="1">
      <alignment horizontal="left" vertical="center"/>
    </xf>
    <xf numFmtId="0" fontId="2" fillId="2" borderId="32" xfId="0" applyFont="1" applyFill="1" applyBorder="1" applyAlignment="1">
      <alignment horizontal="left" vertical="center"/>
    </xf>
    <xf numFmtId="0" fontId="3" fillId="2" borderId="32" xfId="0" applyFont="1" applyFill="1" applyBorder="1" applyAlignment="1">
      <alignment horizontal="left" vertical="center"/>
    </xf>
    <xf numFmtId="4" fontId="2" fillId="2" borderId="32" xfId="0" applyNumberFormat="1" applyFont="1" applyFill="1" applyBorder="1" applyAlignment="1">
      <alignment horizontal="right" vertical="center"/>
    </xf>
    <xf numFmtId="0" fontId="2" fillId="2" borderId="32" xfId="0" applyFont="1" applyFill="1" applyBorder="1" applyAlignment="1">
      <alignment horizontal="right" vertical="center"/>
    </xf>
    <xf numFmtId="4" fontId="3" fillId="0" borderId="0" xfId="0" applyNumberFormat="1" applyFont="1" applyAlignment="1">
      <alignment horizontal="right" vertical="center"/>
    </xf>
    <xf numFmtId="0" fontId="3" fillId="0" borderId="0" xfId="0" applyFont="1" applyAlignment="1">
      <alignment horizontal="right" vertical="center"/>
    </xf>
    <xf numFmtId="0" fontId="0" fillId="0" borderId="5" xfId="0" applyBorder="1"/>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3" fillId="2" borderId="5"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4" fontId="4" fillId="0" borderId="0" xfId="0" applyNumberFormat="1" applyFont="1" applyAlignment="1">
      <alignment horizontal="righ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4" fontId="3" fillId="0" borderId="34" xfId="0" applyNumberFormat="1" applyFont="1" applyBorder="1" applyAlignment="1">
      <alignment horizontal="right" vertical="center"/>
    </xf>
    <xf numFmtId="0" fontId="3" fillId="0" borderId="34" xfId="0" applyFont="1" applyBorder="1" applyAlignment="1">
      <alignment horizontal="right" vertical="center"/>
    </xf>
    <xf numFmtId="4" fontId="2" fillId="0" borderId="36" xfId="0" applyNumberFormat="1" applyFont="1" applyBorder="1" applyAlignment="1">
      <alignment horizontal="right" vertical="center"/>
    </xf>
    <xf numFmtId="0" fontId="5" fillId="0" borderId="0" xfId="0" applyFont="1" applyAlignment="1">
      <alignment horizontal="left" vertical="center"/>
    </xf>
    <xf numFmtId="0" fontId="7"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9" fillId="0" borderId="42" xfId="0" applyFont="1" applyBorder="1" applyAlignment="1">
      <alignment horizontal="left" vertical="center"/>
    </xf>
    <xf numFmtId="0" fontId="10" fillId="0" borderId="43" xfId="0" applyFont="1" applyBorder="1" applyAlignment="1">
      <alignment horizontal="left" vertical="center"/>
    </xf>
    <xf numFmtId="4" fontId="10" fillId="0" borderId="43" xfId="0" applyNumberFormat="1" applyFont="1" applyBorder="1" applyAlignment="1">
      <alignment horizontal="right" vertical="center"/>
    </xf>
    <xf numFmtId="0" fontId="10" fillId="0" borderId="43" xfId="0" applyFont="1" applyBorder="1" applyAlignment="1">
      <alignment horizontal="right" vertical="center"/>
    </xf>
    <xf numFmtId="0" fontId="9" fillId="0" borderId="46" xfId="0" applyFont="1" applyBorder="1" applyAlignment="1">
      <alignment horizontal="left" vertical="center"/>
    </xf>
    <xf numFmtId="4" fontId="10" fillId="0" borderId="50" xfId="0" applyNumberFormat="1" applyFont="1" applyBorder="1" applyAlignment="1">
      <alignment horizontal="right" vertical="center"/>
    </xf>
    <xf numFmtId="0" fontId="10" fillId="0" borderId="50" xfId="0" applyFont="1" applyBorder="1" applyAlignment="1">
      <alignment horizontal="right" vertical="center"/>
    </xf>
    <xf numFmtId="4" fontId="10" fillId="0" borderId="41" xfId="0" applyNumberFormat="1" applyFont="1" applyBorder="1" applyAlignment="1">
      <alignment horizontal="right" vertical="center"/>
    </xf>
    <xf numFmtId="4" fontId="10" fillId="0" borderId="27" xfId="0" applyNumberFormat="1" applyFont="1" applyBorder="1" applyAlignment="1">
      <alignment horizontal="right" vertical="center"/>
    </xf>
    <xf numFmtId="4" fontId="9" fillId="2" borderId="40" xfId="0" applyNumberFormat="1" applyFont="1" applyFill="1" applyBorder="1" applyAlignment="1">
      <alignment horizontal="right" vertical="center"/>
    </xf>
    <xf numFmtId="4" fontId="9" fillId="2" borderId="45" xfId="0" applyNumberFormat="1" applyFont="1" applyFill="1" applyBorder="1" applyAlignment="1">
      <alignment horizontal="right" vertical="center"/>
    </xf>
    <xf numFmtId="0" fontId="5" fillId="0" borderId="32"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2" fillId="2" borderId="67" xfId="0" applyFont="1" applyFill="1" applyBorder="1" applyAlignment="1">
      <alignment horizontal="right" vertical="center"/>
    </xf>
    <xf numFmtId="0" fontId="3" fillId="0" borderId="67" xfId="0" applyFont="1" applyBorder="1" applyAlignment="1">
      <alignment horizontal="left" vertical="center" wrapText="1"/>
    </xf>
    <xf numFmtId="4" fontId="3" fillId="0" borderId="67" xfId="0" applyNumberFormat="1" applyFont="1" applyBorder="1" applyAlignment="1">
      <alignment horizontal="right" vertical="center"/>
    </xf>
    <xf numFmtId="0" fontId="3" fillId="0" borderId="67" xfId="0" applyFont="1" applyBorder="1" applyAlignment="1">
      <alignment horizontal="right" vertical="center"/>
    </xf>
    <xf numFmtId="0" fontId="11" fillId="0" borderId="67" xfId="0" applyFont="1" applyBorder="1" applyAlignment="1">
      <alignment horizontal="left" vertical="center" wrapText="1"/>
    </xf>
    <xf numFmtId="0" fontId="13"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1" fontId="3" fillId="0" borderId="6" xfId="0" applyNumberFormat="1"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34" xfId="0" applyFont="1" applyBorder="1" applyAlignment="1">
      <alignment horizontal="left" vertical="center"/>
    </xf>
    <xf numFmtId="0" fontId="3" fillId="0" borderId="6" xfId="0" applyFont="1" applyBorder="1" applyAlignment="1">
      <alignment horizontal="left" vertical="center" wrapText="1"/>
    </xf>
    <xf numFmtId="0" fontId="3" fillId="0" borderId="35" xfId="0" applyFont="1" applyBorder="1" applyAlignment="1">
      <alignment horizontal="left" vertical="center"/>
    </xf>
    <xf numFmtId="0" fontId="6" fillId="0" borderId="37" xfId="0" applyFont="1" applyBorder="1" applyAlignment="1">
      <alignment horizontal="center"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3" fillId="0" borderId="33" xfId="0" applyFont="1" applyBorder="1" applyAlignment="1">
      <alignment horizontal="left" vertical="center"/>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52" xfId="0" applyFont="1" applyBorder="1" applyAlignment="1">
      <alignment horizontal="left" vertical="center"/>
    </xf>
    <xf numFmtId="0" fontId="9" fillId="0" borderId="40" xfId="0" applyFont="1" applyBorder="1" applyAlignment="1">
      <alignment horizontal="left" vertical="center"/>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0" fillId="0" borderId="51" xfId="0" applyFont="1" applyBorder="1" applyAlignment="1">
      <alignment horizontal="left" vertical="center"/>
    </xf>
    <xf numFmtId="0" fontId="10" fillId="0" borderId="49" xfId="0" applyFont="1" applyBorder="1" applyAlignment="1">
      <alignment horizontal="left" vertical="center"/>
    </xf>
    <xf numFmtId="0" fontId="9" fillId="0" borderId="39" xfId="0" applyFont="1" applyBorder="1" applyAlignment="1">
      <alignment horizontal="left" vertical="center"/>
    </xf>
    <xf numFmtId="0" fontId="9" fillId="0" borderId="44" xfId="0" applyFont="1" applyBorder="1" applyAlignment="1">
      <alignment horizontal="left" vertical="center"/>
    </xf>
    <xf numFmtId="0" fontId="9" fillId="2" borderId="52" xfId="0" applyFont="1" applyFill="1" applyBorder="1" applyAlignment="1">
      <alignment horizontal="left" vertical="center"/>
    </xf>
    <xf numFmtId="0" fontId="9" fillId="2" borderId="53" xfId="0" applyFont="1" applyFill="1" applyBorder="1" applyAlignment="1">
      <alignment horizontal="left" vertical="center"/>
    </xf>
    <xf numFmtId="0" fontId="9" fillId="2" borderId="47" xfId="0" applyFont="1" applyFill="1" applyBorder="1" applyAlignment="1">
      <alignment horizontal="left" vertical="center"/>
    </xf>
    <xf numFmtId="0" fontId="9" fillId="2" borderId="54" xfId="0" applyFont="1" applyFill="1" applyBorder="1" applyAlignment="1">
      <alignment horizontal="left" vertical="center"/>
    </xf>
    <xf numFmtId="0" fontId="9" fillId="2" borderId="39" xfId="0" applyFont="1" applyFill="1" applyBorder="1" applyAlignment="1">
      <alignment horizontal="left" vertical="center"/>
    </xf>
    <xf numFmtId="0" fontId="9" fillId="2" borderId="44" xfId="0" applyFont="1" applyFill="1" applyBorder="1" applyAlignment="1">
      <alignment horizontal="left" vertical="center"/>
    </xf>
    <xf numFmtId="0" fontId="10" fillId="0" borderId="58"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10" fillId="0" borderId="61" xfId="0" applyFont="1" applyBorder="1" applyAlignment="1">
      <alignment horizontal="left" vertical="center"/>
    </xf>
    <xf numFmtId="0" fontId="10" fillId="0" borderId="0" xfId="0" applyFont="1" applyAlignment="1">
      <alignment horizontal="left" vertical="center"/>
    </xf>
    <xf numFmtId="0" fontId="10" fillId="0" borderId="60" xfId="0" applyFont="1" applyBorder="1" applyAlignment="1">
      <alignment horizontal="left" vertical="center"/>
    </xf>
    <xf numFmtId="0" fontId="10" fillId="0" borderId="65" xfId="0" applyFont="1" applyBorder="1" applyAlignment="1">
      <alignment horizontal="left" vertical="center"/>
    </xf>
    <xf numFmtId="0" fontId="10" fillId="0" borderId="63" xfId="0" applyFont="1" applyBorder="1" applyAlignment="1">
      <alignment horizontal="left" vertical="center"/>
    </xf>
    <xf numFmtId="0" fontId="10" fillId="0" borderId="64" xfId="0" applyFont="1" applyBorder="1" applyAlignment="1">
      <alignment horizontal="left" vertical="center"/>
    </xf>
    <xf numFmtId="0" fontId="10" fillId="0" borderId="55" xfId="0" applyFont="1" applyBorder="1" applyAlignment="1">
      <alignment horizontal="left" vertical="center"/>
    </xf>
    <xf numFmtId="0" fontId="10" fillId="0" borderId="59" xfId="0" applyFont="1" applyBorder="1" applyAlignment="1">
      <alignment horizontal="left" vertical="center"/>
    </xf>
    <xf numFmtId="0" fontId="10" fillId="0" borderId="6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14" fontId="3" fillId="0" borderId="0" xfId="0" applyNumberFormat="1" applyFont="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32" xfId="0" applyFont="1" applyFill="1" applyBorder="1" applyAlignment="1">
      <alignment horizontal="left" vertical="center" wrapText="1"/>
    </xf>
    <xf numFmtId="0" fontId="2" fillId="2" borderId="32"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0" xfId="0" applyFont="1" applyAlignment="1">
      <alignment horizontal="left" vertical="center" wrapText="1"/>
    </xf>
    <xf numFmtId="0" fontId="3" fillId="0" borderId="34" xfId="0" applyFont="1" applyBorder="1" applyAlignment="1">
      <alignment horizontal="left" vertical="center" wrapText="1"/>
    </xf>
    <xf numFmtId="0" fontId="12" fillId="0" borderId="36" xfId="0" applyFont="1" applyBorder="1" applyAlignment="1">
      <alignment horizontal="left" vertical="center"/>
    </xf>
    <xf numFmtId="0" fontId="2" fillId="0" borderId="36" xfId="0" applyFont="1" applyBorder="1" applyAlignment="1">
      <alignment horizontal="left" vertic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429496729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4294967295">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tabSelected="1" workbookViewId="0">
      <selection activeCell="K24" sqref="K24"/>
    </sheetView>
  </sheetViews>
  <sheetFormatPr defaultColWidth="12.140625" defaultRowHeight="15" customHeight="1" x14ac:dyDescent="0.25"/>
  <cols>
    <col min="1" max="1" width="9.140625" customWidth="1"/>
    <col min="2" max="2" width="12.85546875" customWidth="1"/>
    <col min="3" max="3" width="27.140625" customWidth="1"/>
    <col min="4" max="4" width="10" customWidth="1"/>
    <col min="5" max="5" width="14" customWidth="1"/>
    <col min="6" max="6" width="27.140625" customWidth="1"/>
    <col min="7" max="7" width="9.140625" customWidth="1"/>
    <col min="8" max="8" width="12.85546875" customWidth="1"/>
    <col min="9" max="9" width="27.140625" customWidth="1"/>
  </cols>
  <sheetData>
    <row r="1" spans="1:9" ht="54.75" customHeight="1" x14ac:dyDescent="0.25">
      <c r="A1" s="64" t="s">
        <v>191</v>
      </c>
      <c r="B1" s="65"/>
      <c r="C1" s="65"/>
      <c r="D1" s="65"/>
      <c r="E1" s="65"/>
      <c r="F1" s="65"/>
      <c r="G1" s="65"/>
      <c r="H1" s="65"/>
      <c r="I1" s="65"/>
    </row>
    <row r="2" spans="1:9" x14ac:dyDescent="0.25">
      <c r="A2" s="66" t="s">
        <v>1</v>
      </c>
      <c r="B2" s="67"/>
      <c r="C2" s="76" t="str">
        <f>'Stavební rozpočet'!D2</f>
        <v>REKONSTRUKCE VÝTAHU pavilonu O</v>
      </c>
      <c r="D2" s="77"/>
      <c r="E2" s="71" t="s">
        <v>4</v>
      </c>
      <c r="F2" s="71" t="str">
        <f>'Stavební rozpočet'!J2</f>
        <v> </v>
      </c>
      <c r="G2" s="67"/>
      <c r="H2" s="71" t="s">
        <v>192</v>
      </c>
      <c r="I2" s="73" t="s">
        <v>47</v>
      </c>
    </row>
    <row r="3" spans="1:9" ht="15" customHeight="1" x14ac:dyDescent="0.25">
      <c r="A3" s="68"/>
      <c r="B3" s="69"/>
      <c r="C3" s="78"/>
      <c r="D3" s="78"/>
      <c r="E3" s="69"/>
      <c r="F3" s="69"/>
      <c r="G3" s="69"/>
      <c r="H3" s="69"/>
      <c r="I3" s="74"/>
    </row>
    <row r="4" spans="1:9" x14ac:dyDescent="0.25">
      <c r="A4" s="70" t="s">
        <v>6</v>
      </c>
      <c r="B4" s="69"/>
      <c r="C4" s="72" t="str">
        <f>'Stavební rozpočet'!D4</f>
        <v xml:space="preserve"> </v>
      </c>
      <c r="D4" s="69"/>
      <c r="E4" s="72" t="s">
        <v>8</v>
      </c>
      <c r="F4" s="72" t="str">
        <f>'Stavební rozpočet'!J4</f>
        <v>Ing. arch. Jan Ságl</v>
      </c>
      <c r="G4" s="69"/>
      <c r="H4" s="72" t="s">
        <v>192</v>
      </c>
      <c r="I4" s="74" t="s">
        <v>47</v>
      </c>
    </row>
    <row r="5" spans="1:9" ht="15" customHeight="1" x14ac:dyDescent="0.25">
      <c r="A5" s="68"/>
      <c r="B5" s="69"/>
      <c r="C5" s="69"/>
      <c r="D5" s="69"/>
      <c r="E5" s="69"/>
      <c r="F5" s="69"/>
      <c r="G5" s="69"/>
      <c r="H5" s="69"/>
      <c r="I5" s="74"/>
    </row>
    <row r="6" spans="1:9" x14ac:dyDescent="0.25">
      <c r="A6" s="70" t="s">
        <v>9</v>
      </c>
      <c r="B6" s="69"/>
      <c r="C6" s="72" t="str">
        <f>'Stavební rozpočet'!D6</f>
        <v>NYMBURK</v>
      </c>
      <c r="D6" s="69"/>
      <c r="E6" s="72" t="s">
        <v>12</v>
      </c>
      <c r="F6" s="72" t="str">
        <f>'Stavební rozpočet'!J6</f>
        <v> </v>
      </c>
      <c r="G6" s="69"/>
      <c r="H6" s="72" t="s">
        <v>192</v>
      </c>
      <c r="I6" s="74" t="s">
        <v>47</v>
      </c>
    </row>
    <row r="7" spans="1:9" ht="15" customHeight="1" x14ac:dyDescent="0.25">
      <c r="A7" s="68"/>
      <c r="B7" s="69"/>
      <c r="C7" s="69"/>
      <c r="D7" s="69"/>
      <c r="E7" s="69"/>
      <c r="F7" s="69"/>
      <c r="G7" s="69"/>
      <c r="H7" s="69"/>
      <c r="I7" s="74"/>
    </row>
    <row r="8" spans="1:9" x14ac:dyDescent="0.25">
      <c r="A8" s="70" t="s">
        <v>7</v>
      </c>
      <c r="B8" s="69"/>
      <c r="C8" s="72">
        <f>'Stavební rozpočet'!H4</f>
        <v>0</v>
      </c>
      <c r="D8" s="69"/>
      <c r="E8" s="72" t="s">
        <v>11</v>
      </c>
      <c r="F8" s="72" t="str">
        <f>'Stavební rozpočet'!H6</f>
        <v xml:space="preserve"> </v>
      </c>
      <c r="G8" s="69"/>
      <c r="H8" s="69" t="s">
        <v>193</v>
      </c>
      <c r="I8" s="75">
        <v>18</v>
      </c>
    </row>
    <row r="9" spans="1:9" x14ac:dyDescent="0.25">
      <c r="A9" s="68"/>
      <c r="B9" s="69"/>
      <c r="C9" s="69"/>
      <c r="D9" s="69"/>
      <c r="E9" s="69"/>
      <c r="F9" s="69"/>
      <c r="G9" s="69"/>
      <c r="H9" s="69"/>
      <c r="I9" s="74"/>
    </row>
    <row r="10" spans="1:9" x14ac:dyDescent="0.25">
      <c r="A10" s="70" t="s">
        <v>13</v>
      </c>
      <c r="B10" s="69"/>
      <c r="C10" s="72" t="str">
        <f>'Stavební rozpočet'!D8</f>
        <v xml:space="preserve"> </v>
      </c>
      <c r="D10" s="69"/>
      <c r="E10" s="72" t="s">
        <v>15</v>
      </c>
      <c r="F10" s="72" t="str">
        <f>'Stavební rozpočet'!J8</f>
        <v>Ing. arch. Jan Ságl</v>
      </c>
      <c r="G10" s="69"/>
      <c r="H10" s="69" t="s">
        <v>194</v>
      </c>
      <c r="I10" s="80">
        <f>'Stavební rozpočet'!H8</f>
        <v>45775</v>
      </c>
    </row>
    <row r="11" spans="1:9" x14ac:dyDescent="0.25">
      <c r="A11" s="85"/>
      <c r="B11" s="79"/>
      <c r="C11" s="79"/>
      <c r="D11" s="79"/>
      <c r="E11" s="79"/>
      <c r="F11" s="79"/>
      <c r="G11" s="79"/>
      <c r="H11" s="79"/>
      <c r="I11" s="81"/>
    </row>
    <row r="12" spans="1:9" ht="23.25" x14ac:dyDescent="0.25">
      <c r="A12" s="82" t="s">
        <v>195</v>
      </c>
      <c r="B12" s="82"/>
      <c r="C12" s="82"/>
      <c r="D12" s="82"/>
      <c r="E12" s="82"/>
      <c r="F12" s="82"/>
      <c r="G12" s="82"/>
      <c r="H12" s="82"/>
      <c r="I12" s="82"/>
    </row>
    <row r="13" spans="1:9" ht="26.25" customHeight="1" x14ac:dyDescent="0.25">
      <c r="A13" s="42" t="s">
        <v>196</v>
      </c>
      <c r="B13" s="83" t="s">
        <v>197</v>
      </c>
      <c r="C13" s="84"/>
      <c r="D13" s="43" t="s">
        <v>198</v>
      </c>
      <c r="E13" s="83" t="s">
        <v>199</v>
      </c>
      <c r="F13" s="84"/>
      <c r="G13" s="43" t="s">
        <v>200</v>
      </c>
      <c r="H13" s="83" t="s">
        <v>201</v>
      </c>
      <c r="I13" s="84"/>
    </row>
    <row r="14" spans="1:9" ht="15.75" x14ac:dyDescent="0.25">
      <c r="A14" s="44" t="s">
        <v>202</v>
      </c>
      <c r="B14" s="45" t="s">
        <v>203</v>
      </c>
      <c r="C14" s="46">
        <f>SUM('Stavební rozpočet'!Z12:Z74)</f>
        <v>0</v>
      </c>
      <c r="D14" s="92" t="s">
        <v>204</v>
      </c>
      <c r="E14" s="93"/>
      <c r="F14" s="46"/>
      <c r="G14" s="92" t="s">
        <v>183</v>
      </c>
      <c r="H14" s="93"/>
      <c r="I14" s="47"/>
    </row>
    <row r="15" spans="1:9" ht="15.75" x14ac:dyDescent="0.25">
      <c r="A15" s="48" t="s">
        <v>47</v>
      </c>
      <c r="B15" s="45" t="s">
        <v>32</v>
      </c>
      <c r="C15" s="46">
        <f>SUM('Stavební rozpočet'!AA12:AA74)</f>
        <v>0</v>
      </c>
      <c r="D15" s="92" t="s">
        <v>205</v>
      </c>
      <c r="E15" s="93"/>
      <c r="F15" s="46"/>
      <c r="G15" s="92" t="s">
        <v>206</v>
      </c>
      <c r="H15" s="93"/>
      <c r="I15" s="47"/>
    </row>
    <row r="16" spans="1:9" ht="15.75" x14ac:dyDescent="0.25">
      <c r="A16" s="44" t="s">
        <v>207</v>
      </c>
      <c r="B16" s="45" t="s">
        <v>203</v>
      </c>
      <c r="C16" s="46">
        <f>SUM('Stavební rozpočet'!AB12:AB74)</f>
        <v>0</v>
      </c>
      <c r="D16" s="92" t="s">
        <v>208</v>
      </c>
      <c r="E16" s="93"/>
      <c r="F16" s="46"/>
      <c r="G16" s="92" t="s">
        <v>209</v>
      </c>
      <c r="H16" s="93"/>
      <c r="I16" s="47"/>
    </row>
    <row r="17" spans="1:9" ht="15.75" x14ac:dyDescent="0.25">
      <c r="A17" s="48" t="s">
        <v>47</v>
      </c>
      <c r="B17" s="45" t="s">
        <v>32</v>
      </c>
      <c r="C17" s="46">
        <f>SUM('Stavební rozpočet'!AC12:AC74)</f>
        <v>0</v>
      </c>
      <c r="D17" s="92" t="s">
        <v>47</v>
      </c>
      <c r="E17" s="93"/>
      <c r="F17" s="47" t="s">
        <v>47</v>
      </c>
      <c r="G17" s="92" t="s">
        <v>210</v>
      </c>
      <c r="H17" s="93"/>
      <c r="I17" s="47"/>
    </row>
    <row r="18" spans="1:9" ht="15.75" x14ac:dyDescent="0.25">
      <c r="A18" s="44" t="s">
        <v>211</v>
      </c>
      <c r="B18" s="45" t="s">
        <v>203</v>
      </c>
      <c r="C18" s="46">
        <f>SUM('Stavební rozpočet'!AD12:AD74)</f>
        <v>0</v>
      </c>
      <c r="D18" s="92" t="s">
        <v>47</v>
      </c>
      <c r="E18" s="93"/>
      <c r="F18" s="47" t="s">
        <v>47</v>
      </c>
      <c r="G18" s="92" t="s">
        <v>212</v>
      </c>
      <c r="H18" s="93"/>
      <c r="I18" s="47"/>
    </row>
    <row r="19" spans="1:9" ht="15.75" x14ac:dyDescent="0.25">
      <c r="A19" s="48" t="s">
        <v>47</v>
      </c>
      <c r="B19" s="45" t="s">
        <v>32</v>
      </c>
      <c r="C19" s="46">
        <f>SUM('Stavební rozpočet'!AE12:AE74)</f>
        <v>0</v>
      </c>
      <c r="D19" s="92" t="s">
        <v>47</v>
      </c>
      <c r="E19" s="93"/>
      <c r="F19" s="47" t="s">
        <v>47</v>
      </c>
      <c r="G19" s="92" t="s">
        <v>213</v>
      </c>
      <c r="H19" s="93"/>
      <c r="I19" s="47"/>
    </row>
    <row r="20" spans="1:9" ht="15.75" x14ac:dyDescent="0.25">
      <c r="A20" s="86" t="s">
        <v>152</v>
      </c>
      <c r="B20" s="87"/>
      <c r="C20" s="46">
        <f>SUM('Stavební rozpočet'!AF12:AF74)</f>
        <v>0</v>
      </c>
      <c r="D20" s="92" t="s">
        <v>47</v>
      </c>
      <c r="E20" s="93"/>
      <c r="F20" s="47" t="s">
        <v>47</v>
      </c>
      <c r="G20" s="92" t="s">
        <v>47</v>
      </c>
      <c r="H20" s="93"/>
      <c r="I20" s="47" t="s">
        <v>47</v>
      </c>
    </row>
    <row r="21" spans="1:9" ht="15.75" x14ac:dyDescent="0.25">
      <c r="A21" s="88" t="s">
        <v>214</v>
      </c>
      <c r="B21" s="89"/>
      <c r="C21" s="49">
        <f>SUM('Stavební rozpočet'!X12:X74)</f>
        <v>0</v>
      </c>
      <c r="D21" s="94" t="s">
        <v>47</v>
      </c>
      <c r="E21" s="95"/>
      <c r="F21" s="50" t="s">
        <v>47</v>
      </c>
      <c r="G21" s="94" t="s">
        <v>47</v>
      </c>
      <c r="H21" s="95"/>
      <c r="I21" s="50" t="s">
        <v>47</v>
      </c>
    </row>
    <row r="22" spans="1:9" ht="16.5" customHeight="1" x14ac:dyDescent="0.25">
      <c r="A22" s="90" t="s">
        <v>215</v>
      </c>
      <c r="B22" s="91"/>
      <c r="C22" s="51">
        <f>SUM(C14:C21)</f>
        <v>0</v>
      </c>
      <c r="D22" s="96" t="s">
        <v>216</v>
      </c>
      <c r="E22" s="91"/>
      <c r="F22" s="51">
        <f>SUM(F14:F21)</f>
        <v>0</v>
      </c>
      <c r="G22" s="96" t="s">
        <v>217</v>
      </c>
      <c r="H22" s="91"/>
      <c r="I22" s="51"/>
    </row>
    <row r="23" spans="1:9" ht="15.75" x14ac:dyDescent="0.25">
      <c r="D23" s="86" t="s">
        <v>218</v>
      </c>
      <c r="E23" s="87"/>
      <c r="F23" s="52">
        <v>0</v>
      </c>
      <c r="G23" s="97" t="s">
        <v>219</v>
      </c>
      <c r="H23" s="87"/>
      <c r="I23" s="46">
        <v>0</v>
      </c>
    </row>
    <row r="24" spans="1:9" ht="15.75" x14ac:dyDescent="0.25">
      <c r="G24" s="86" t="s">
        <v>220</v>
      </c>
      <c r="H24" s="87"/>
      <c r="I24" s="46"/>
    </row>
    <row r="25" spans="1:9" ht="15.75" x14ac:dyDescent="0.25">
      <c r="G25" s="86" t="s">
        <v>221</v>
      </c>
      <c r="H25" s="87"/>
      <c r="I25" s="46">
        <v>0</v>
      </c>
    </row>
    <row r="27" spans="1:9" ht="15.75" x14ac:dyDescent="0.25">
      <c r="A27" s="98" t="s">
        <v>222</v>
      </c>
      <c r="B27" s="99"/>
      <c r="C27" s="53">
        <f>SUM('Stavební rozpočet'!AH12:AH74)</f>
        <v>0</v>
      </c>
    </row>
    <row r="28" spans="1:9" ht="15.75" x14ac:dyDescent="0.25">
      <c r="A28" s="100" t="s">
        <v>223</v>
      </c>
      <c r="B28" s="101"/>
      <c r="C28" s="54">
        <f>SUM('Stavební rozpočet'!AI12:AI74)</f>
        <v>0</v>
      </c>
      <c r="D28" s="102" t="s">
        <v>224</v>
      </c>
      <c r="E28" s="99"/>
      <c r="F28" s="53">
        <f>ROUND(C28*(12/100),2)</f>
        <v>0</v>
      </c>
      <c r="G28" s="102" t="s">
        <v>225</v>
      </c>
      <c r="H28" s="99"/>
      <c r="I28" s="53">
        <f>SUM(C27:C29)</f>
        <v>0</v>
      </c>
    </row>
    <row r="29" spans="1:9" ht="15.75" x14ac:dyDescent="0.25">
      <c r="A29" s="100" t="s">
        <v>226</v>
      </c>
      <c r="B29" s="101"/>
      <c r="C29" s="54">
        <f>SUM('Stavební rozpočet'!AJ12:AJ74)</f>
        <v>0</v>
      </c>
      <c r="D29" s="103" t="s">
        <v>227</v>
      </c>
      <c r="E29" s="101"/>
      <c r="F29" s="54">
        <f>ROUND(C29*(21/100),2)</f>
        <v>0</v>
      </c>
      <c r="G29" s="103" t="s">
        <v>228</v>
      </c>
      <c r="H29" s="101"/>
      <c r="I29" s="54">
        <f>SUM(F28:F29)+I28</f>
        <v>0</v>
      </c>
    </row>
    <row r="31" spans="1:9" x14ac:dyDescent="0.25">
      <c r="A31" s="113" t="s">
        <v>229</v>
      </c>
      <c r="B31" s="105"/>
      <c r="C31" s="106"/>
      <c r="D31" s="104" t="s">
        <v>230</v>
      </c>
      <c r="E31" s="105"/>
      <c r="F31" s="106"/>
      <c r="G31" s="104" t="s">
        <v>231</v>
      </c>
      <c r="H31" s="105"/>
      <c r="I31" s="106"/>
    </row>
    <row r="32" spans="1:9" x14ac:dyDescent="0.25">
      <c r="A32" s="114" t="s">
        <v>47</v>
      </c>
      <c r="B32" s="108"/>
      <c r="C32" s="109"/>
      <c r="D32" s="107" t="s">
        <v>47</v>
      </c>
      <c r="E32" s="108"/>
      <c r="F32" s="109"/>
      <c r="G32" s="107" t="s">
        <v>47</v>
      </c>
      <c r="H32" s="108"/>
      <c r="I32" s="109"/>
    </row>
    <row r="33" spans="1:9" x14ac:dyDescent="0.25">
      <c r="A33" s="114" t="s">
        <v>47</v>
      </c>
      <c r="B33" s="108"/>
      <c r="C33" s="109"/>
      <c r="D33" s="107" t="s">
        <v>47</v>
      </c>
      <c r="E33" s="108"/>
      <c r="F33" s="109"/>
      <c r="G33" s="107" t="s">
        <v>47</v>
      </c>
      <c r="H33" s="108"/>
      <c r="I33" s="109"/>
    </row>
    <row r="34" spans="1:9" x14ac:dyDescent="0.25">
      <c r="A34" s="114" t="s">
        <v>47</v>
      </c>
      <c r="B34" s="108"/>
      <c r="C34" s="109"/>
      <c r="D34" s="107" t="s">
        <v>47</v>
      </c>
      <c r="E34" s="108"/>
      <c r="F34" s="109"/>
      <c r="G34" s="107" t="s">
        <v>47</v>
      </c>
      <c r="H34" s="108"/>
      <c r="I34" s="109"/>
    </row>
    <row r="35" spans="1:9" x14ac:dyDescent="0.25">
      <c r="A35" s="115" t="s">
        <v>232</v>
      </c>
      <c r="B35" s="111"/>
      <c r="C35" s="112"/>
      <c r="D35" s="110" t="s">
        <v>232</v>
      </c>
      <c r="E35" s="111"/>
      <c r="F35" s="112"/>
      <c r="G35" s="110" t="s">
        <v>232</v>
      </c>
      <c r="H35" s="111"/>
      <c r="I35" s="112"/>
    </row>
    <row r="36" spans="1:9" x14ac:dyDescent="0.25">
      <c r="A36" s="55" t="s">
        <v>59</v>
      </c>
    </row>
    <row r="37" spans="1:9" ht="12.75" customHeight="1" x14ac:dyDescent="0.25">
      <c r="A37" s="72" t="s">
        <v>47</v>
      </c>
      <c r="B37" s="69"/>
      <c r="C37" s="69"/>
      <c r="D37" s="69"/>
      <c r="E37" s="69"/>
      <c r="F37" s="69"/>
      <c r="G37" s="69"/>
      <c r="H37" s="69"/>
      <c r="I37" s="69"/>
    </row>
  </sheetData>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A10:B11"/>
    <mergeCell ref="H2:H3"/>
    <mergeCell ref="H4:H5"/>
    <mergeCell ref="H6:H7"/>
    <mergeCell ref="H8:H9"/>
    <mergeCell ref="H10:H11"/>
    <mergeCell ref="C8:D9"/>
    <mergeCell ref="C10:D11"/>
    <mergeCell ref="E2:E3"/>
    <mergeCell ref="E4:E5"/>
    <mergeCell ref="E6:E7"/>
    <mergeCell ref="E8:E9"/>
    <mergeCell ref="E10:E11"/>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s>
  <pageMargins left="0.393999993801117" right="0.393999993801117" top="0.59100002050399802" bottom="0.59100002050399802"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X77"/>
  <sheetViews>
    <sheetView zoomScale="115" zoomScaleNormal="115" workbookViewId="0">
      <pane ySplit="11" topLeftCell="A66" activePane="bottomLeft" state="frozen"/>
      <selection pane="bottomLeft" activeCell="E79" sqref="E79"/>
    </sheetView>
  </sheetViews>
  <sheetFormatPr defaultColWidth="12.140625" defaultRowHeight="15" customHeight="1" x14ac:dyDescent="0.25"/>
  <cols>
    <col min="1" max="1" width="4" customWidth="1"/>
    <col min="2" max="2" width="7.5703125" customWidth="1"/>
    <col min="3" max="3" width="17.85546875" customWidth="1"/>
    <col min="4" max="4" width="28.5703125" customWidth="1"/>
    <col min="5" max="5" width="35.7109375" customWidth="1"/>
    <col min="6" max="6" width="6.7109375" customWidth="1"/>
    <col min="7" max="7" width="12.85546875" customWidth="1"/>
    <col min="8" max="8" width="12" customWidth="1"/>
    <col min="9" max="9" width="11.140625" customWidth="1"/>
    <col min="10" max="12" width="15.7109375" customWidth="1"/>
    <col min="13" max="14" width="11.7109375" customWidth="1"/>
    <col min="23" max="73" width="12.140625" hidden="1"/>
    <col min="74" max="74" width="64.28515625" hidden="1" customWidth="1"/>
    <col min="75" max="76" width="12.140625" hidden="1"/>
  </cols>
  <sheetData>
    <row r="1" spans="1:74" ht="54.75" customHeight="1" x14ac:dyDescent="0.25">
      <c r="A1" s="65" t="s">
        <v>0</v>
      </c>
      <c r="B1" s="65"/>
      <c r="C1" s="65"/>
      <c r="D1" s="65"/>
      <c r="E1" s="65"/>
      <c r="F1" s="65"/>
      <c r="G1" s="65"/>
      <c r="H1" s="65"/>
      <c r="I1" s="65"/>
      <c r="J1" s="65"/>
      <c r="K1" s="65"/>
      <c r="L1" s="65"/>
      <c r="M1" s="65"/>
      <c r="N1" s="65"/>
      <c r="AQ1" s="1">
        <f>SUM(AH1:AH2)</f>
        <v>0</v>
      </c>
      <c r="AR1" s="1">
        <f>SUM(AI1:AI2)</f>
        <v>0</v>
      </c>
      <c r="AS1" s="1">
        <f>SUM(AJ1:AJ2)</f>
        <v>0</v>
      </c>
    </row>
    <row r="2" spans="1:74" x14ac:dyDescent="0.25">
      <c r="A2" s="66" t="s">
        <v>1</v>
      </c>
      <c r="B2" s="67"/>
      <c r="C2" s="67"/>
      <c r="D2" s="76" t="s">
        <v>233</v>
      </c>
      <c r="E2" s="77"/>
      <c r="F2" s="67" t="s">
        <v>2</v>
      </c>
      <c r="G2" s="67"/>
      <c r="H2" s="67" t="s">
        <v>3</v>
      </c>
      <c r="I2" s="71" t="s">
        <v>4</v>
      </c>
      <c r="J2" s="67" t="s">
        <v>5</v>
      </c>
      <c r="K2" s="67"/>
      <c r="L2" s="67"/>
      <c r="M2" s="67"/>
      <c r="N2" s="67"/>
    </row>
    <row r="3" spans="1:74" x14ac:dyDescent="0.25">
      <c r="A3" s="68"/>
      <c r="B3" s="69"/>
      <c r="C3" s="69"/>
      <c r="D3" s="78"/>
      <c r="E3" s="78"/>
      <c r="F3" s="69"/>
      <c r="G3" s="69"/>
      <c r="H3" s="69"/>
      <c r="I3" s="69"/>
      <c r="J3" s="69"/>
      <c r="K3" s="69"/>
      <c r="L3" s="69"/>
      <c r="M3" s="69"/>
      <c r="N3" s="69"/>
    </row>
    <row r="4" spans="1:74" x14ac:dyDescent="0.25">
      <c r="A4" s="70" t="s">
        <v>6</v>
      </c>
      <c r="B4" s="69"/>
      <c r="C4" s="69"/>
      <c r="D4" s="72" t="s">
        <v>3</v>
      </c>
      <c r="E4" s="69"/>
      <c r="F4" s="69" t="s">
        <v>7</v>
      </c>
      <c r="G4" s="69"/>
      <c r="H4" s="69"/>
      <c r="I4" s="72" t="s">
        <v>8</v>
      </c>
      <c r="J4" s="69" t="s">
        <v>234</v>
      </c>
      <c r="K4" s="69"/>
      <c r="L4" s="69"/>
      <c r="M4" s="69"/>
      <c r="N4" s="69"/>
    </row>
    <row r="5" spans="1:74" x14ac:dyDescent="0.25">
      <c r="A5" s="68"/>
      <c r="B5" s="69"/>
      <c r="C5" s="69"/>
      <c r="D5" s="69"/>
      <c r="E5" s="69"/>
      <c r="F5" s="69"/>
      <c r="G5" s="69"/>
      <c r="H5" s="69"/>
      <c r="I5" s="69"/>
      <c r="J5" s="69"/>
      <c r="K5" s="69"/>
      <c r="L5" s="69"/>
      <c r="M5" s="69"/>
      <c r="N5" s="69"/>
    </row>
    <row r="6" spans="1:74" x14ac:dyDescent="0.25">
      <c r="A6" s="70" t="s">
        <v>9</v>
      </c>
      <c r="B6" s="69"/>
      <c r="C6" s="69"/>
      <c r="D6" s="72" t="s">
        <v>10</v>
      </c>
      <c r="E6" s="69"/>
      <c r="F6" s="69" t="s">
        <v>11</v>
      </c>
      <c r="G6" s="69"/>
      <c r="H6" s="69" t="s">
        <v>3</v>
      </c>
      <c r="I6" s="72" t="s">
        <v>12</v>
      </c>
      <c r="J6" s="69" t="s">
        <v>5</v>
      </c>
      <c r="K6" s="69"/>
      <c r="L6" s="69"/>
      <c r="M6" s="69"/>
      <c r="N6" s="69"/>
    </row>
    <row r="7" spans="1:74" x14ac:dyDescent="0.25">
      <c r="A7" s="68"/>
      <c r="B7" s="69"/>
      <c r="C7" s="69"/>
      <c r="D7" s="69"/>
      <c r="E7" s="69"/>
      <c r="F7" s="69"/>
      <c r="G7" s="69"/>
      <c r="H7" s="69"/>
      <c r="I7" s="69"/>
      <c r="J7" s="69"/>
      <c r="K7" s="69"/>
      <c r="L7" s="69"/>
      <c r="M7" s="69"/>
      <c r="N7" s="69"/>
    </row>
    <row r="8" spans="1:74" x14ac:dyDescent="0.25">
      <c r="A8" s="70" t="s">
        <v>13</v>
      </c>
      <c r="B8" s="69"/>
      <c r="C8" s="69"/>
      <c r="D8" s="72" t="s">
        <v>3</v>
      </c>
      <c r="E8" s="69"/>
      <c r="F8" s="69" t="s">
        <v>14</v>
      </c>
      <c r="G8" s="69"/>
      <c r="H8" s="120">
        <v>45775</v>
      </c>
      <c r="I8" s="72" t="s">
        <v>15</v>
      </c>
      <c r="J8" s="69" t="s">
        <v>234</v>
      </c>
      <c r="K8" s="69"/>
      <c r="L8" s="69"/>
      <c r="M8" s="69"/>
      <c r="N8" s="69"/>
    </row>
    <row r="9" spans="1:74" x14ac:dyDescent="0.25">
      <c r="A9" s="116"/>
      <c r="B9" s="117"/>
      <c r="C9" s="117"/>
      <c r="D9" s="117"/>
      <c r="E9" s="117"/>
      <c r="F9" s="117"/>
      <c r="G9" s="117"/>
      <c r="H9" s="117"/>
      <c r="I9" s="117"/>
      <c r="J9" s="69"/>
      <c r="K9" s="69"/>
      <c r="L9" s="69"/>
      <c r="M9" s="69"/>
      <c r="N9" s="69"/>
      <c r="P9" s="63"/>
    </row>
    <row r="10" spans="1:74" x14ac:dyDescent="0.25">
      <c r="A10" s="5" t="s">
        <v>16</v>
      </c>
      <c r="B10" s="6" t="s">
        <v>17</v>
      </c>
      <c r="C10" s="6" t="s">
        <v>18</v>
      </c>
      <c r="D10" s="118" t="s">
        <v>19</v>
      </c>
      <c r="E10" s="119"/>
      <c r="F10" s="6" t="s">
        <v>20</v>
      </c>
      <c r="G10" s="7" t="s">
        <v>21</v>
      </c>
      <c r="H10" s="8" t="s">
        <v>22</v>
      </c>
      <c r="I10" s="9" t="s">
        <v>23</v>
      </c>
      <c r="J10" s="123" t="s">
        <v>24</v>
      </c>
      <c r="K10" s="124"/>
      <c r="L10" s="125"/>
      <c r="M10" s="126" t="s">
        <v>25</v>
      </c>
      <c r="N10" s="127"/>
      <c r="BI10" s="10" t="s">
        <v>26</v>
      </c>
      <c r="BJ10" s="11" t="s">
        <v>27</v>
      </c>
      <c r="BU10" s="11" t="s">
        <v>28</v>
      </c>
    </row>
    <row r="11" spans="1:74" x14ac:dyDescent="0.25">
      <c r="A11" s="12" t="s">
        <v>3</v>
      </c>
      <c r="B11" s="13" t="s">
        <v>3</v>
      </c>
      <c r="C11" s="13" t="s">
        <v>3</v>
      </c>
      <c r="D11" s="121" t="s">
        <v>29</v>
      </c>
      <c r="E11" s="122"/>
      <c r="F11" s="13" t="s">
        <v>3</v>
      </c>
      <c r="G11" s="13" t="s">
        <v>3</v>
      </c>
      <c r="H11" s="14" t="s">
        <v>30</v>
      </c>
      <c r="I11" s="15" t="s">
        <v>3</v>
      </c>
      <c r="J11" s="16" t="s">
        <v>31</v>
      </c>
      <c r="K11" s="17" t="s">
        <v>32</v>
      </c>
      <c r="L11" s="18" t="s">
        <v>33</v>
      </c>
      <c r="M11" s="19" t="s">
        <v>34</v>
      </c>
      <c r="N11" s="20" t="s">
        <v>33</v>
      </c>
      <c r="X11" s="10" t="s">
        <v>35</v>
      </c>
      <c r="Y11" s="10" t="s">
        <v>36</v>
      </c>
      <c r="Z11" s="10" t="s">
        <v>37</v>
      </c>
      <c r="AA11" s="10" t="s">
        <v>38</v>
      </c>
      <c r="AB11" s="10" t="s">
        <v>39</v>
      </c>
      <c r="AC11" s="10" t="s">
        <v>40</v>
      </c>
      <c r="AD11" s="10" t="s">
        <v>41</v>
      </c>
      <c r="AE11" s="10" t="s">
        <v>42</v>
      </c>
      <c r="AF11" s="10" t="s">
        <v>43</v>
      </c>
      <c r="BF11" s="10" t="s">
        <v>44</v>
      </c>
      <c r="BG11" s="10" t="s">
        <v>45</v>
      </c>
      <c r="BH11" s="10" t="s">
        <v>46</v>
      </c>
    </row>
    <row r="12" spans="1:74" x14ac:dyDescent="0.25">
      <c r="A12" s="21" t="s">
        <v>47</v>
      </c>
      <c r="B12" s="22" t="s">
        <v>47</v>
      </c>
      <c r="C12" s="22" t="s">
        <v>48</v>
      </c>
      <c r="D12" s="128" t="s">
        <v>49</v>
      </c>
      <c r="E12" s="129"/>
      <c r="F12" s="23" t="s">
        <v>3</v>
      </c>
      <c r="G12" s="23" t="s">
        <v>3</v>
      </c>
      <c r="H12" s="23" t="s">
        <v>3</v>
      </c>
      <c r="I12" s="23" t="s">
        <v>3</v>
      </c>
      <c r="J12" s="24">
        <f>SUM(J13:J13)</f>
        <v>0</v>
      </c>
      <c r="K12" s="24">
        <f>SUM(K13:K13)</f>
        <v>0</v>
      </c>
      <c r="L12" s="24">
        <f>SUM(L13:L13)</f>
        <v>0</v>
      </c>
      <c r="M12" s="25" t="s">
        <v>47</v>
      </c>
      <c r="N12" s="24">
        <f>SUM(N13:N13)</f>
        <v>0.54854499999999995</v>
      </c>
      <c r="AG12" s="10" t="s">
        <v>47</v>
      </c>
      <c r="AQ12" s="1">
        <f>SUM(AH13:AH13)</f>
        <v>0</v>
      </c>
      <c r="AR12" s="1">
        <f>SUM(AI13:AI13)</f>
        <v>0</v>
      </c>
      <c r="AS12" s="1">
        <f>SUM(AJ13:AJ13)</f>
        <v>0</v>
      </c>
    </row>
    <row r="13" spans="1:74" x14ac:dyDescent="0.25">
      <c r="A13" s="2" t="s">
        <v>50</v>
      </c>
      <c r="B13" s="3" t="s">
        <v>47</v>
      </c>
      <c r="C13" s="3" t="s">
        <v>51</v>
      </c>
      <c r="D13" s="72" t="s">
        <v>52</v>
      </c>
      <c r="E13" s="69"/>
      <c r="F13" s="3" t="s">
        <v>53</v>
      </c>
      <c r="G13" s="26">
        <v>0.5</v>
      </c>
      <c r="H13" s="63">
        <v>0</v>
      </c>
      <c r="I13" s="27" t="s">
        <v>47</v>
      </c>
      <c r="J13" s="26">
        <f>G13*AM13</f>
        <v>0</v>
      </c>
      <c r="K13" s="26">
        <f>G13*AN13</f>
        <v>0</v>
      </c>
      <c r="L13" s="26">
        <f>G13*H13</f>
        <v>0</v>
      </c>
      <c r="M13" s="26">
        <v>1.0970899999999999</v>
      </c>
      <c r="N13" s="26">
        <f>G13*M13</f>
        <v>0.54854499999999995</v>
      </c>
      <c r="X13" s="26">
        <f>IF(AO13="5",BH13,0)</f>
        <v>0</v>
      </c>
      <c r="Z13" s="26">
        <f>IF(AO13="1",BF13,0)</f>
        <v>0</v>
      </c>
      <c r="AA13" s="26">
        <f>IF(AO13="1",BG13,0)</f>
        <v>0</v>
      </c>
      <c r="AB13" s="26">
        <f>IF(AO13="7",BF13,0)</f>
        <v>0</v>
      </c>
      <c r="AC13" s="26">
        <f>IF(AO13="7",BG13,0)</f>
        <v>0</v>
      </c>
      <c r="AD13" s="26">
        <f>IF(AO13="2",BF13,0)</f>
        <v>0</v>
      </c>
      <c r="AE13" s="26">
        <f>IF(AO13="2",BG13,0)</f>
        <v>0</v>
      </c>
      <c r="AF13" s="26">
        <f>IF(AO13="0",BH13,0)</f>
        <v>0</v>
      </c>
      <c r="AG13" s="10" t="s">
        <v>47</v>
      </c>
      <c r="AH13" s="26">
        <f>IF(AL13=0,L13,0)</f>
        <v>0</v>
      </c>
      <c r="AI13" s="26">
        <f>IF(AL13=12,L13,0)</f>
        <v>0</v>
      </c>
      <c r="AJ13" s="26">
        <f>IF(AL13=21,L13,0)</f>
        <v>0</v>
      </c>
      <c r="AL13" s="26">
        <v>21</v>
      </c>
      <c r="AM13" s="26">
        <f>H13*0.726559975</f>
        <v>0</v>
      </c>
      <c r="AN13" s="26">
        <f>H13*(1-0.726559975)</f>
        <v>0</v>
      </c>
      <c r="AO13" s="27" t="s">
        <v>50</v>
      </c>
      <c r="AT13" s="26">
        <f>AU13+AV13</f>
        <v>0</v>
      </c>
      <c r="AU13" s="26">
        <f>G13*AM13</f>
        <v>0</v>
      </c>
      <c r="AV13" s="26">
        <f>G13*AN13</f>
        <v>0</v>
      </c>
      <c r="AW13" s="27" t="s">
        <v>54</v>
      </c>
      <c r="AX13" s="27" t="s">
        <v>55</v>
      </c>
      <c r="AY13" s="10" t="s">
        <v>56</v>
      </c>
      <c r="BA13" s="26">
        <f>AU13+AV13</f>
        <v>0</v>
      </c>
      <c r="BB13" s="26">
        <f>H13/(100-BC13)*100</f>
        <v>0</v>
      </c>
      <c r="BC13" s="26">
        <v>0</v>
      </c>
      <c r="BD13" s="26">
        <f>N13</f>
        <v>0.54854499999999995</v>
      </c>
      <c r="BF13" s="26">
        <f>G13*AM13</f>
        <v>0</v>
      </c>
      <c r="BG13" s="26">
        <f>G13*AN13</f>
        <v>0</v>
      </c>
      <c r="BH13" s="26">
        <f>G13*H13</f>
        <v>0</v>
      </c>
      <c r="BI13" s="26"/>
      <c r="BJ13" s="26">
        <v>31</v>
      </c>
      <c r="BU13" s="26" t="str">
        <f>I13</f>
        <v/>
      </c>
      <c r="BV13" s="4" t="s">
        <v>52</v>
      </c>
    </row>
    <row r="14" spans="1:74" ht="51" x14ac:dyDescent="0.25">
      <c r="A14" s="28"/>
      <c r="C14" s="29" t="s">
        <v>57</v>
      </c>
      <c r="D14" s="132" t="s">
        <v>58</v>
      </c>
      <c r="E14" s="133"/>
      <c r="F14" s="133"/>
      <c r="G14" s="133"/>
      <c r="H14" s="133"/>
      <c r="I14" s="133"/>
      <c r="J14" s="133"/>
      <c r="K14" s="133"/>
      <c r="L14" s="133"/>
      <c r="M14" s="133"/>
      <c r="N14" s="133"/>
      <c r="BV14" s="30" t="s">
        <v>58</v>
      </c>
    </row>
    <row r="15" spans="1:74" ht="13.5" customHeight="1" x14ac:dyDescent="0.25">
      <c r="A15" s="28"/>
      <c r="C15" s="29" t="s">
        <v>59</v>
      </c>
      <c r="D15" s="132" t="s">
        <v>60</v>
      </c>
      <c r="E15" s="133"/>
      <c r="F15" s="133"/>
      <c r="G15" s="133"/>
      <c r="H15" s="133"/>
      <c r="I15" s="133"/>
      <c r="J15" s="133"/>
      <c r="K15" s="133"/>
      <c r="L15" s="133"/>
      <c r="M15" s="133"/>
      <c r="N15" s="133"/>
    </row>
    <row r="16" spans="1:74" x14ac:dyDescent="0.25">
      <c r="A16" s="32" t="s">
        <v>47</v>
      </c>
      <c r="B16" s="33" t="s">
        <v>47</v>
      </c>
      <c r="C16" s="33" t="s">
        <v>61</v>
      </c>
      <c r="D16" s="130" t="s">
        <v>62</v>
      </c>
      <c r="E16" s="131"/>
      <c r="F16" s="34" t="s">
        <v>3</v>
      </c>
      <c r="G16" s="34" t="s">
        <v>3</v>
      </c>
      <c r="H16" s="34" t="s">
        <v>3</v>
      </c>
      <c r="I16" s="34" t="s">
        <v>3</v>
      </c>
      <c r="J16" s="1">
        <f>SUM(J17:J17)</f>
        <v>0</v>
      </c>
      <c r="K16" s="1">
        <f>SUM(K17:K17)</f>
        <v>0</v>
      </c>
      <c r="L16" s="1">
        <f>SUM(L17:L17)</f>
        <v>0</v>
      </c>
      <c r="M16" s="10" t="s">
        <v>47</v>
      </c>
      <c r="N16" s="1">
        <f>SUM(N17:N17)</f>
        <v>7.8475800000000007</v>
      </c>
      <c r="AG16" s="10" t="s">
        <v>47</v>
      </c>
      <c r="AQ16" s="1">
        <f>SUM(AH17:AH17)</f>
        <v>0</v>
      </c>
      <c r="AR16" s="1">
        <f>SUM(AI17:AI17)</f>
        <v>0</v>
      </c>
      <c r="AS16" s="1">
        <f>SUM(AJ17:AJ17)</f>
        <v>0</v>
      </c>
    </row>
    <row r="17" spans="1:74" x14ac:dyDescent="0.25">
      <c r="A17" s="2" t="s">
        <v>63</v>
      </c>
      <c r="B17" s="3" t="s">
        <v>47</v>
      </c>
      <c r="C17" s="3" t="s">
        <v>64</v>
      </c>
      <c r="D17" s="72" t="s">
        <v>65</v>
      </c>
      <c r="E17" s="69"/>
      <c r="F17" s="3" t="s">
        <v>66</v>
      </c>
      <c r="G17" s="26">
        <v>3</v>
      </c>
      <c r="H17" s="63">
        <v>0</v>
      </c>
      <c r="I17" s="27" t="s">
        <v>47</v>
      </c>
      <c r="J17" s="26">
        <f>G17*AM17</f>
        <v>0</v>
      </c>
      <c r="K17" s="26">
        <f>G17*AN17</f>
        <v>0</v>
      </c>
      <c r="L17" s="26">
        <f>G17*H17</f>
        <v>0</v>
      </c>
      <c r="M17" s="26">
        <v>2.6158600000000001</v>
      </c>
      <c r="N17" s="26">
        <f>G17*M17</f>
        <v>7.8475800000000007</v>
      </c>
      <c r="X17" s="26">
        <f>IF(AO17="5",BH17,0)</f>
        <v>0</v>
      </c>
      <c r="Z17" s="26">
        <f>IF(AO17="1",BF17,0)</f>
        <v>0</v>
      </c>
      <c r="AA17" s="26">
        <f>IF(AO17="1",BG17,0)</f>
        <v>0</v>
      </c>
      <c r="AB17" s="26">
        <f>IF(AO17="7",BF17,0)</f>
        <v>0</v>
      </c>
      <c r="AC17" s="26">
        <f>IF(AO17="7",BG17,0)</f>
        <v>0</v>
      </c>
      <c r="AD17" s="26">
        <f>IF(AO17="2",BF17,0)</f>
        <v>0</v>
      </c>
      <c r="AE17" s="26">
        <f>IF(AO17="2",BG17,0)</f>
        <v>0</v>
      </c>
      <c r="AF17" s="26">
        <f>IF(AO17="0",BH17,0)</f>
        <v>0</v>
      </c>
      <c r="AG17" s="10" t="s">
        <v>47</v>
      </c>
      <c r="AH17" s="26">
        <f>IF(AL17=0,L17,0)</f>
        <v>0</v>
      </c>
      <c r="AI17" s="26">
        <f>IF(AL17=12,L17,0)</f>
        <v>0</v>
      </c>
      <c r="AJ17" s="26">
        <f>IF(AL17=21,L17,0)</f>
        <v>0</v>
      </c>
      <c r="AL17" s="26">
        <v>21</v>
      </c>
      <c r="AM17" s="26">
        <f>H17*0.374650622</f>
        <v>0</v>
      </c>
      <c r="AN17" s="26">
        <f>H17*(1-0.374650622)</f>
        <v>0</v>
      </c>
      <c r="AO17" s="27" t="s">
        <v>50</v>
      </c>
      <c r="AT17" s="26">
        <f>AU17+AV17</f>
        <v>0</v>
      </c>
      <c r="AU17" s="26">
        <f>G17*AM17</f>
        <v>0</v>
      </c>
      <c r="AV17" s="26">
        <f>G17*AN17</f>
        <v>0</v>
      </c>
      <c r="AW17" s="27" t="s">
        <v>67</v>
      </c>
      <c r="AX17" s="27" t="s">
        <v>55</v>
      </c>
      <c r="AY17" s="10" t="s">
        <v>56</v>
      </c>
      <c r="BA17" s="26">
        <f>AU17+AV17</f>
        <v>0</v>
      </c>
      <c r="BB17" s="26">
        <f>H17/(100-BC17)*100</f>
        <v>0</v>
      </c>
      <c r="BC17" s="26">
        <v>0</v>
      </c>
      <c r="BD17" s="26">
        <f>N17</f>
        <v>7.8475800000000007</v>
      </c>
      <c r="BF17" s="26">
        <f>G17*AM17</f>
        <v>0</v>
      </c>
      <c r="BG17" s="26">
        <f>G17*AN17</f>
        <v>0</v>
      </c>
      <c r="BH17" s="26">
        <f>G17*H17</f>
        <v>0</v>
      </c>
      <c r="BI17" s="26"/>
      <c r="BJ17" s="26">
        <v>32</v>
      </c>
      <c r="BU17" s="26" t="str">
        <f>I17</f>
        <v/>
      </c>
      <c r="BV17" s="4" t="s">
        <v>65</v>
      </c>
    </row>
    <row r="18" spans="1:74" ht="13.5" customHeight="1" x14ac:dyDescent="0.25">
      <c r="A18" s="28"/>
      <c r="C18" s="29" t="s">
        <v>59</v>
      </c>
      <c r="D18" s="132" t="s">
        <v>68</v>
      </c>
      <c r="E18" s="133"/>
      <c r="F18" s="133"/>
      <c r="G18" s="133"/>
      <c r="H18" s="133"/>
      <c r="I18" s="133"/>
      <c r="J18" s="133"/>
      <c r="K18" s="133"/>
      <c r="L18" s="133"/>
      <c r="M18" s="133"/>
      <c r="N18" s="133"/>
    </row>
    <row r="19" spans="1:74" x14ac:dyDescent="0.25">
      <c r="A19" s="32" t="s">
        <v>47</v>
      </c>
      <c r="B19" s="33" t="s">
        <v>47</v>
      </c>
      <c r="C19" s="33" t="s">
        <v>69</v>
      </c>
      <c r="D19" s="130" t="s">
        <v>70</v>
      </c>
      <c r="E19" s="131"/>
      <c r="F19" s="34" t="s">
        <v>3</v>
      </c>
      <c r="G19" s="34" t="s">
        <v>3</v>
      </c>
      <c r="H19" s="34" t="s">
        <v>3</v>
      </c>
      <c r="I19" s="34" t="s">
        <v>3</v>
      </c>
      <c r="J19" s="1">
        <f>SUM(J20:J20)</f>
        <v>0</v>
      </c>
      <c r="K19" s="1">
        <f>SUM(K20:K20)</f>
        <v>0</v>
      </c>
      <c r="L19" s="1">
        <f>SUM(L20:L20)</f>
        <v>0</v>
      </c>
      <c r="M19" s="10" t="s">
        <v>47</v>
      </c>
      <c r="N19" s="1">
        <f>SUM(N20:N20)</f>
        <v>0.83099999999999996</v>
      </c>
      <c r="AG19" s="10" t="s">
        <v>47</v>
      </c>
      <c r="AQ19" s="1">
        <f>SUM(AH20:AH20)</f>
        <v>0</v>
      </c>
      <c r="AR19" s="1">
        <f>SUM(AI20:AI20)</f>
        <v>0</v>
      </c>
      <c r="AS19" s="1">
        <f>SUM(AJ20:AJ20)</f>
        <v>0</v>
      </c>
    </row>
    <row r="20" spans="1:74" x14ac:dyDescent="0.25">
      <c r="A20" s="2" t="s">
        <v>71</v>
      </c>
      <c r="B20" s="3" t="s">
        <v>47</v>
      </c>
      <c r="C20" s="3" t="s">
        <v>72</v>
      </c>
      <c r="D20" s="72" t="s">
        <v>73</v>
      </c>
      <c r="E20" s="69"/>
      <c r="F20" s="3" t="s">
        <v>74</v>
      </c>
      <c r="G20" s="26">
        <v>60</v>
      </c>
      <c r="H20" s="63">
        <v>0</v>
      </c>
      <c r="I20" s="27" t="s">
        <v>47</v>
      </c>
      <c r="J20" s="26">
        <f>G20*AM20</f>
        <v>0</v>
      </c>
      <c r="K20" s="26">
        <f>G20*AN20</f>
        <v>0</v>
      </c>
      <c r="L20" s="26">
        <f>G20*H20</f>
        <v>0</v>
      </c>
      <c r="M20" s="26">
        <v>1.3849999999999999E-2</v>
      </c>
      <c r="N20" s="26">
        <f>G20*M20</f>
        <v>0.83099999999999996</v>
      </c>
      <c r="X20" s="26">
        <f>IF(AO20="5",BH20,0)</f>
        <v>0</v>
      </c>
      <c r="Z20" s="26">
        <f>IF(AO20="1",BF20,0)</f>
        <v>0</v>
      </c>
      <c r="AA20" s="26">
        <f>IF(AO20="1",BG20,0)</f>
        <v>0</v>
      </c>
      <c r="AB20" s="26">
        <f>IF(AO20="7",BF20,0)</f>
        <v>0</v>
      </c>
      <c r="AC20" s="26">
        <f>IF(AO20="7",BG20,0)</f>
        <v>0</v>
      </c>
      <c r="AD20" s="26">
        <f>IF(AO20="2",BF20,0)</f>
        <v>0</v>
      </c>
      <c r="AE20" s="26">
        <f>IF(AO20="2",BG20,0)</f>
        <v>0</v>
      </c>
      <c r="AF20" s="26">
        <f>IF(AO20="0",BH20,0)</f>
        <v>0</v>
      </c>
      <c r="AG20" s="10" t="s">
        <v>47</v>
      </c>
      <c r="AH20" s="26">
        <f>IF(AL20=0,L20,0)</f>
        <v>0</v>
      </c>
      <c r="AI20" s="26">
        <f>IF(AL20=12,L20,0)</f>
        <v>0</v>
      </c>
      <c r="AJ20" s="26">
        <f>IF(AL20=21,L20,0)</f>
        <v>0</v>
      </c>
      <c r="AL20" s="26">
        <v>21</v>
      </c>
      <c r="AM20" s="26">
        <f>H20*0.356070802</f>
        <v>0</v>
      </c>
      <c r="AN20" s="26">
        <f>H20*(1-0.356070802)</f>
        <v>0</v>
      </c>
      <c r="AO20" s="27" t="s">
        <v>50</v>
      </c>
      <c r="AT20" s="26">
        <f>AU20+AV20</f>
        <v>0</v>
      </c>
      <c r="AU20" s="26">
        <f>G20*AM20</f>
        <v>0</v>
      </c>
      <c r="AV20" s="26">
        <f>G20*AN20</f>
        <v>0</v>
      </c>
      <c r="AW20" s="27" t="s">
        <v>75</v>
      </c>
      <c r="AX20" s="27" t="s">
        <v>55</v>
      </c>
      <c r="AY20" s="10" t="s">
        <v>56</v>
      </c>
      <c r="BA20" s="26">
        <f>AU20+AV20</f>
        <v>0</v>
      </c>
      <c r="BB20" s="26">
        <f>H20/(100-BC20)*100</f>
        <v>0</v>
      </c>
      <c r="BC20" s="26">
        <v>0</v>
      </c>
      <c r="BD20" s="26">
        <f>N20</f>
        <v>0.83099999999999996</v>
      </c>
      <c r="BF20" s="26">
        <f>G20*AM20</f>
        <v>0</v>
      </c>
      <c r="BG20" s="26">
        <f>G20*AN20</f>
        <v>0</v>
      </c>
      <c r="BH20" s="26">
        <f>G20*H20</f>
        <v>0</v>
      </c>
      <c r="BI20" s="26"/>
      <c r="BJ20" s="26">
        <v>34</v>
      </c>
      <c r="BU20" s="26" t="str">
        <f>I20</f>
        <v/>
      </c>
      <c r="BV20" s="4" t="s">
        <v>73</v>
      </c>
    </row>
    <row r="21" spans="1:74" ht="25.5" x14ac:dyDescent="0.25">
      <c r="A21" s="28"/>
      <c r="D21" s="31" t="s">
        <v>76</v>
      </c>
      <c r="E21" s="30" t="s">
        <v>77</v>
      </c>
      <c r="G21" s="35">
        <v>60</v>
      </c>
    </row>
    <row r="22" spans="1:74" x14ac:dyDescent="0.25">
      <c r="A22" s="32" t="s">
        <v>47</v>
      </c>
      <c r="B22" s="33" t="s">
        <v>47</v>
      </c>
      <c r="C22" s="33" t="s">
        <v>78</v>
      </c>
      <c r="D22" s="130" t="s">
        <v>79</v>
      </c>
      <c r="E22" s="131"/>
      <c r="F22" s="34" t="s">
        <v>3</v>
      </c>
      <c r="G22" s="34" t="s">
        <v>3</v>
      </c>
      <c r="H22" s="34" t="s">
        <v>3</v>
      </c>
      <c r="I22" s="34" t="s">
        <v>3</v>
      </c>
      <c r="J22" s="1">
        <f>SUM(J23:J23)</f>
        <v>0</v>
      </c>
      <c r="K22" s="1">
        <f>SUM(K23:K23)</f>
        <v>0</v>
      </c>
      <c r="L22" s="1">
        <f>SUM(L23:L23)</f>
        <v>0</v>
      </c>
      <c r="M22" s="10" t="s">
        <v>47</v>
      </c>
      <c r="N22" s="1">
        <f>SUM(N23:N23)</f>
        <v>0.1249</v>
      </c>
      <c r="AG22" s="10" t="s">
        <v>47</v>
      </c>
      <c r="AQ22" s="1">
        <f>SUM(AH23:AH23)</f>
        <v>0</v>
      </c>
      <c r="AR22" s="1">
        <f>SUM(AI23:AI23)</f>
        <v>0</v>
      </c>
      <c r="AS22" s="1">
        <f>SUM(AJ23:AJ23)</f>
        <v>0</v>
      </c>
    </row>
    <row r="23" spans="1:74" x14ac:dyDescent="0.25">
      <c r="A23" s="2" t="s">
        <v>80</v>
      </c>
      <c r="B23" s="3" t="s">
        <v>47</v>
      </c>
      <c r="C23" s="3" t="s">
        <v>81</v>
      </c>
      <c r="D23" s="72" t="s">
        <v>235</v>
      </c>
      <c r="E23" s="69"/>
      <c r="F23" s="3" t="s">
        <v>74</v>
      </c>
      <c r="G23" s="26">
        <v>10</v>
      </c>
      <c r="H23" s="63">
        <v>0</v>
      </c>
      <c r="I23" s="27" t="s">
        <v>47</v>
      </c>
      <c r="J23" s="26">
        <f>G23*AM23</f>
        <v>0</v>
      </c>
      <c r="K23" s="26">
        <f>G23*AN23</f>
        <v>0</v>
      </c>
      <c r="L23" s="26">
        <f>G23*H23</f>
        <v>0</v>
      </c>
      <c r="M23" s="26">
        <v>1.2489999999999999E-2</v>
      </c>
      <c r="N23" s="26">
        <f>G23*M23</f>
        <v>0.1249</v>
      </c>
      <c r="X23" s="26">
        <f>IF(AO23="5",BH23,0)</f>
        <v>0</v>
      </c>
      <c r="Z23" s="26">
        <f>IF(AO23="1",BF23,0)</f>
        <v>0</v>
      </c>
      <c r="AA23" s="26">
        <f>IF(AO23="1",BG23,0)</f>
        <v>0</v>
      </c>
      <c r="AB23" s="26">
        <f>IF(AO23="7",BF23,0)</f>
        <v>0</v>
      </c>
      <c r="AC23" s="26">
        <f>IF(AO23="7",BG23,0)</f>
        <v>0</v>
      </c>
      <c r="AD23" s="26">
        <f>IF(AO23="2",BF23,0)</f>
        <v>0</v>
      </c>
      <c r="AE23" s="26">
        <f>IF(AO23="2",BG23,0)</f>
        <v>0</v>
      </c>
      <c r="AF23" s="26">
        <f>IF(AO23="0",BH23,0)</f>
        <v>0</v>
      </c>
      <c r="AG23" s="10" t="s">
        <v>47</v>
      </c>
      <c r="AH23" s="26">
        <f>IF(AL23=0,L23,0)</f>
        <v>0</v>
      </c>
      <c r="AI23" s="26">
        <f>IF(AL23=12,L23,0)</f>
        <v>0</v>
      </c>
      <c r="AJ23" s="26">
        <f>IF(AL23=21,L23,0)</f>
        <v>0</v>
      </c>
      <c r="AL23" s="26">
        <v>21</v>
      </c>
      <c r="AM23" s="26">
        <f>H23*0.734437086</f>
        <v>0</v>
      </c>
      <c r="AN23" s="26">
        <f>H23*(1-0.734437086)</f>
        <v>0</v>
      </c>
      <c r="AO23" s="27" t="s">
        <v>50</v>
      </c>
      <c r="AT23" s="26">
        <f>AU23+AV23</f>
        <v>0</v>
      </c>
      <c r="AU23" s="26">
        <f>G23*AM23</f>
        <v>0</v>
      </c>
      <c r="AV23" s="26">
        <f>G23*AN23</f>
        <v>0</v>
      </c>
      <c r="AW23" s="27" t="s">
        <v>83</v>
      </c>
      <c r="AX23" s="27" t="s">
        <v>84</v>
      </c>
      <c r="AY23" s="10" t="s">
        <v>56</v>
      </c>
      <c r="BA23" s="26">
        <f>AU23+AV23</f>
        <v>0</v>
      </c>
      <c r="BB23" s="26">
        <f>H23/(100-BC23)*100</f>
        <v>0</v>
      </c>
      <c r="BC23" s="26">
        <v>0</v>
      </c>
      <c r="BD23" s="26">
        <f>N23</f>
        <v>0.1249</v>
      </c>
      <c r="BF23" s="26">
        <f>G23*AM23</f>
        <v>0</v>
      </c>
      <c r="BG23" s="26">
        <f>G23*AN23</f>
        <v>0</v>
      </c>
      <c r="BH23" s="26">
        <f>G23*H23</f>
        <v>0</v>
      </c>
      <c r="BI23" s="26"/>
      <c r="BJ23" s="26">
        <v>63</v>
      </c>
      <c r="BU23" s="26" t="str">
        <f>I23</f>
        <v/>
      </c>
      <c r="BV23" s="4" t="s">
        <v>82</v>
      </c>
    </row>
    <row r="24" spans="1:74" x14ac:dyDescent="0.25">
      <c r="A24" s="28"/>
      <c r="D24" s="31" t="s">
        <v>85</v>
      </c>
      <c r="E24" s="31" t="s">
        <v>47</v>
      </c>
      <c r="G24" s="35">
        <v>10</v>
      </c>
    </row>
    <row r="25" spans="1:74" x14ac:dyDescent="0.25">
      <c r="A25" s="28"/>
      <c r="C25" s="29" t="s">
        <v>57</v>
      </c>
      <c r="D25" s="132" t="s">
        <v>86</v>
      </c>
      <c r="E25" s="133"/>
      <c r="F25" s="133"/>
      <c r="G25" s="133"/>
      <c r="H25" s="133"/>
      <c r="I25" s="133"/>
      <c r="J25" s="133"/>
      <c r="K25" s="133"/>
      <c r="L25" s="133"/>
      <c r="M25" s="133"/>
      <c r="N25" s="133"/>
      <c r="BV25" s="30" t="s">
        <v>86</v>
      </c>
    </row>
    <row r="26" spans="1:74" ht="13.5" customHeight="1" x14ac:dyDescent="0.25">
      <c r="A26" s="28"/>
      <c r="C26" s="29" t="s">
        <v>59</v>
      </c>
      <c r="D26" s="132" t="s">
        <v>87</v>
      </c>
      <c r="E26" s="133"/>
      <c r="F26" s="133"/>
      <c r="G26" s="133"/>
      <c r="H26" s="133"/>
      <c r="I26" s="133"/>
      <c r="J26" s="133"/>
      <c r="K26" s="133"/>
      <c r="L26" s="133"/>
      <c r="M26" s="133"/>
      <c r="N26" s="133"/>
    </row>
    <row r="27" spans="1:74" x14ac:dyDescent="0.25">
      <c r="A27" s="32" t="s">
        <v>47</v>
      </c>
      <c r="B27" s="33" t="s">
        <v>47</v>
      </c>
      <c r="C27" s="33" t="s">
        <v>88</v>
      </c>
      <c r="D27" s="130" t="s">
        <v>89</v>
      </c>
      <c r="E27" s="131"/>
      <c r="F27" s="34" t="s">
        <v>3</v>
      </c>
      <c r="G27" s="34" t="s">
        <v>3</v>
      </c>
      <c r="H27" s="34" t="s">
        <v>3</v>
      </c>
      <c r="I27" s="34" t="s">
        <v>3</v>
      </c>
      <c r="J27" s="1">
        <f>SUM(J28:J31)</f>
        <v>0</v>
      </c>
      <c r="K27" s="1">
        <f>SUM(K28:K31)</f>
        <v>0</v>
      </c>
      <c r="L27" s="1">
        <f>SUM(L28:L31)</f>
        <v>0</v>
      </c>
      <c r="M27" s="10" t="s">
        <v>47</v>
      </c>
      <c r="N27" s="1">
        <f>SUM(N28:N31)</f>
        <v>19.46415</v>
      </c>
      <c r="AG27" s="10" t="s">
        <v>47</v>
      </c>
      <c r="AQ27" s="1">
        <f>SUM(AH28:AH31)</f>
        <v>0</v>
      </c>
      <c r="AR27" s="1">
        <f>SUM(AI28:AI31)</f>
        <v>0</v>
      </c>
      <c r="AS27" s="1">
        <f>SUM(AJ28:AJ31)</f>
        <v>0</v>
      </c>
    </row>
    <row r="28" spans="1:74" x14ac:dyDescent="0.25">
      <c r="A28" s="2" t="s">
        <v>90</v>
      </c>
      <c r="B28" s="3" t="s">
        <v>47</v>
      </c>
      <c r="C28" s="3" t="s">
        <v>91</v>
      </c>
      <c r="D28" s="72" t="s">
        <v>92</v>
      </c>
      <c r="E28" s="69"/>
      <c r="F28" s="3" t="s">
        <v>93</v>
      </c>
      <c r="G28" s="26">
        <v>5</v>
      </c>
      <c r="H28" s="63">
        <v>0</v>
      </c>
      <c r="I28" s="27" t="s">
        <v>47</v>
      </c>
      <c r="J28" s="26">
        <f>G28*AM28</f>
        <v>0</v>
      </c>
      <c r="K28" s="26">
        <f>G28*AN28</f>
        <v>0</v>
      </c>
      <c r="L28" s="26">
        <f>G28*H28</f>
        <v>0</v>
      </c>
      <c r="M28" s="26">
        <v>1.6509199999999999</v>
      </c>
      <c r="N28" s="26">
        <f>G28*M28</f>
        <v>8.2545999999999999</v>
      </c>
      <c r="X28" s="26">
        <f>IF(AO28="5",BH28,0)</f>
        <v>0</v>
      </c>
      <c r="Z28" s="26">
        <f>IF(AO28="1",BF28,0)</f>
        <v>0</v>
      </c>
      <c r="AA28" s="26">
        <f>IF(AO28="1",BG28,0)</f>
        <v>0</v>
      </c>
      <c r="AB28" s="26">
        <f>IF(AO28="7",BF28,0)</f>
        <v>0</v>
      </c>
      <c r="AC28" s="26">
        <f>IF(AO28="7",BG28,0)</f>
        <v>0</v>
      </c>
      <c r="AD28" s="26">
        <f>IF(AO28="2",BF28,0)</f>
        <v>0</v>
      </c>
      <c r="AE28" s="26">
        <f>IF(AO28="2",BG28,0)</f>
        <v>0</v>
      </c>
      <c r="AF28" s="26">
        <f>IF(AO28="0",BH28,0)</f>
        <v>0</v>
      </c>
      <c r="AG28" s="10" t="s">
        <v>47</v>
      </c>
      <c r="AH28" s="26">
        <f>IF(AL28=0,L28,0)</f>
        <v>0</v>
      </c>
      <c r="AI28" s="26">
        <f>IF(AL28=12,L28,0)</f>
        <v>0</v>
      </c>
      <c r="AJ28" s="26">
        <f>IF(AL28=21,L28,0)</f>
        <v>0</v>
      </c>
      <c r="AL28" s="26">
        <v>21</v>
      </c>
      <c r="AM28" s="26">
        <f>H28*0.344947792</f>
        <v>0</v>
      </c>
      <c r="AN28" s="26">
        <f>H28*(1-0.344947792)</f>
        <v>0</v>
      </c>
      <c r="AO28" s="27" t="s">
        <v>50</v>
      </c>
      <c r="AT28" s="26">
        <f>AU28+AV28</f>
        <v>0</v>
      </c>
      <c r="AU28" s="26">
        <f>G28*AM28</f>
        <v>0</v>
      </c>
      <c r="AV28" s="26">
        <f>G28*AN28</f>
        <v>0</v>
      </c>
      <c r="AW28" s="27" t="s">
        <v>94</v>
      </c>
      <c r="AX28" s="27" t="s">
        <v>84</v>
      </c>
      <c r="AY28" s="10" t="s">
        <v>56</v>
      </c>
      <c r="BA28" s="26">
        <f>AU28+AV28</f>
        <v>0</v>
      </c>
      <c r="BB28" s="26">
        <f>H28/(100-BC28)*100</f>
        <v>0</v>
      </c>
      <c r="BC28" s="26">
        <v>0</v>
      </c>
      <c r="BD28" s="26">
        <f>N28</f>
        <v>8.2545999999999999</v>
      </c>
      <c r="BF28" s="26">
        <f>G28*AM28</f>
        <v>0</v>
      </c>
      <c r="BG28" s="26">
        <f>G28*AN28</f>
        <v>0</v>
      </c>
      <c r="BH28" s="26">
        <f>G28*H28</f>
        <v>0</v>
      </c>
      <c r="BI28" s="26"/>
      <c r="BJ28" s="26">
        <v>64</v>
      </c>
      <c r="BU28" s="26" t="str">
        <f>I28</f>
        <v/>
      </c>
      <c r="BV28" s="4" t="s">
        <v>92</v>
      </c>
    </row>
    <row r="29" spans="1:74" x14ac:dyDescent="0.25">
      <c r="A29" s="28"/>
      <c r="D29" s="31" t="s">
        <v>95</v>
      </c>
      <c r="E29" s="31" t="s">
        <v>96</v>
      </c>
      <c r="G29" s="35">
        <v>5</v>
      </c>
    </row>
    <row r="30" spans="1:74" ht="51" x14ac:dyDescent="0.25">
      <c r="A30" s="28"/>
      <c r="C30" s="29"/>
      <c r="D30" s="132"/>
      <c r="E30" s="133"/>
      <c r="F30" s="133"/>
      <c r="G30" s="133"/>
      <c r="H30" s="133"/>
      <c r="I30" s="133"/>
      <c r="J30" s="133"/>
      <c r="K30" s="133"/>
      <c r="L30" s="133"/>
      <c r="M30" s="133"/>
      <c r="N30" s="133"/>
      <c r="BV30" s="30" t="s">
        <v>97</v>
      </c>
    </row>
    <row r="31" spans="1:74" x14ac:dyDescent="0.25">
      <c r="A31" s="2" t="s">
        <v>98</v>
      </c>
      <c r="B31" s="3" t="s">
        <v>47</v>
      </c>
      <c r="C31" s="3" t="s">
        <v>99</v>
      </c>
      <c r="D31" s="72" t="s">
        <v>100</v>
      </c>
      <c r="E31" s="69"/>
      <c r="F31" s="3" t="s">
        <v>93</v>
      </c>
      <c r="G31" s="26">
        <v>5</v>
      </c>
      <c r="H31" s="63">
        <v>0</v>
      </c>
      <c r="I31" s="27" t="s">
        <v>47</v>
      </c>
      <c r="J31" s="26">
        <f>G31*AM31</f>
        <v>0</v>
      </c>
      <c r="K31" s="26">
        <f>G31*AN31</f>
        <v>0</v>
      </c>
      <c r="L31" s="26">
        <f>G31*H31</f>
        <v>0</v>
      </c>
      <c r="M31" s="26">
        <v>2.2419099999999998</v>
      </c>
      <c r="N31" s="26">
        <f>G31*M31</f>
        <v>11.20955</v>
      </c>
      <c r="X31" s="26">
        <f>IF(AO31="5",BH31,0)</f>
        <v>0</v>
      </c>
      <c r="Z31" s="26">
        <f>IF(AO31="1",BF31,0)</f>
        <v>0</v>
      </c>
      <c r="AA31" s="26">
        <f>IF(AO31="1",BG31,0)</f>
        <v>0</v>
      </c>
      <c r="AB31" s="26">
        <f>IF(AO31="7",BF31,0)</f>
        <v>0</v>
      </c>
      <c r="AC31" s="26">
        <f>IF(AO31="7",BG31,0)</f>
        <v>0</v>
      </c>
      <c r="AD31" s="26">
        <f>IF(AO31="2",BF31,0)</f>
        <v>0</v>
      </c>
      <c r="AE31" s="26">
        <f>IF(AO31="2",BG31,0)</f>
        <v>0</v>
      </c>
      <c r="AF31" s="26">
        <f>IF(AO31="0",BH31,0)</f>
        <v>0</v>
      </c>
      <c r="AG31" s="10" t="s">
        <v>47</v>
      </c>
      <c r="AH31" s="26">
        <f>IF(AL31=0,L31,0)</f>
        <v>0</v>
      </c>
      <c r="AI31" s="26">
        <f>IF(AL31=12,L31,0)</f>
        <v>0</v>
      </c>
      <c r="AJ31" s="26">
        <f>IF(AL31=21,L31,0)</f>
        <v>0</v>
      </c>
      <c r="AL31" s="26">
        <v>21</v>
      </c>
      <c r="AM31" s="26">
        <f>H31*0.303864714</f>
        <v>0</v>
      </c>
      <c r="AN31" s="26">
        <f>H31*(1-0.303864714)</f>
        <v>0</v>
      </c>
      <c r="AO31" s="27" t="s">
        <v>50</v>
      </c>
      <c r="AT31" s="26">
        <f>AU31+AV31</f>
        <v>0</v>
      </c>
      <c r="AU31" s="26">
        <f>G31*AM31</f>
        <v>0</v>
      </c>
      <c r="AV31" s="26">
        <f>G31*AN31</f>
        <v>0</v>
      </c>
      <c r="AW31" s="27" t="s">
        <v>94</v>
      </c>
      <c r="AX31" s="27" t="s">
        <v>84</v>
      </c>
      <c r="AY31" s="10" t="s">
        <v>56</v>
      </c>
      <c r="BA31" s="26">
        <f>AU31+AV31</f>
        <v>0</v>
      </c>
      <c r="BB31" s="26">
        <f>H31/(100-BC31)*100</f>
        <v>0</v>
      </c>
      <c r="BC31" s="26">
        <v>0</v>
      </c>
      <c r="BD31" s="26">
        <f>N31</f>
        <v>11.20955</v>
      </c>
      <c r="BF31" s="26">
        <f>G31*AM31</f>
        <v>0</v>
      </c>
      <c r="BG31" s="26">
        <f>G31*AN31</f>
        <v>0</v>
      </c>
      <c r="BH31" s="26">
        <f>G31*H31</f>
        <v>0</v>
      </c>
      <c r="BI31" s="26"/>
      <c r="BJ31" s="26">
        <v>64</v>
      </c>
      <c r="BU31" s="26" t="str">
        <f>I31</f>
        <v/>
      </c>
      <c r="BV31" s="4" t="s">
        <v>100</v>
      </c>
    </row>
    <row r="32" spans="1:74" x14ac:dyDescent="0.25">
      <c r="A32" s="28"/>
      <c r="D32" s="31" t="s">
        <v>90</v>
      </c>
      <c r="E32" s="31" t="s">
        <v>47</v>
      </c>
      <c r="G32" s="35">
        <v>5</v>
      </c>
    </row>
    <row r="33" spans="1:74" ht="38.25" x14ac:dyDescent="0.25">
      <c r="A33" s="28"/>
      <c r="C33" s="29"/>
      <c r="D33" s="132"/>
      <c r="E33" s="133"/>
      <c r="F33" s="133"/>
      <c r="G33" s="133"/>
      <c r="H33" s="133"/>
      <c r="I33" s="133"/>
      <c r="J33" s="133"/>
      <c r="K33" s="133"/>
      <c r="L33" s="133"/>
      <c r="M33" s="133"/>
      <c r="N33" s="133"/>
      <c r="BV33" s="30" t="s">
        <v>101</v>
      </c>
    </row>
    <row r="34" spans="1:74" ht="13.5" customHeight="1" x14ac:dyDescent="0.25">
      <c r="A34" s="28"/>
      <c r="C34" s="29" t="s">
        <v>59</v>
      </c>
      <c r="D34" s="132" t="s">
        <v>102</v>
      </c>
      <c r="E34" s="133"/>
      <c r="F34" s="133"/>
      <c r="G34" s="133"/>
      <c r="H34" s="133"/>
      <c r="I34" s="133"/>
      <c r="J34" s="133"/>
      <c r="K34" s="133"/>
      <c r="L34" s="133"/>
      <c r="M34" s="133"/>
      <c r="N34" s="133"/>
    </row>
    <row r="35" spans="1:74" x14ac:dyDescent="0.25">
      <c r="A35" s="32" t="s">
        <v>47</v>
      </c>
      <c r="B35" s="33" t="s">
        <v>47</v>
      </c>
      <c r="C35" s="33" t="s">
        <v>103</v>
      </c>
      <c r="D35" s="130" t="s">
        <v>104</v>
      </c>
      <c r="E35" s="131"/>
      <c r="F35" s="34" t="s">
        <v>3</v>
      </c>
      <c r="G35" s="34" t="s">
        <v>3</v>
      </c>
      <c r="H35" s="34" t="s">
        <v>3</v>
      </c>
      <c r="I35" s="34" t="s">
        <v>3</v>
      </c>
      <c r="J35" s="1">
        <f>SUM(J36:J36)</f>
        <v>0</v>
      </c>
      <c r="K35" s="1">
        <f>SUM(K36:K36)</f>
        <v>0</v>
      </c>
      <c r="L35" s="1">
        <f>SUM(L36:L36)</f>
        <v>0</v>
      </c>
      <c r="M35" s="10" t="s">
        <v>47</v>
      </c>
      <c r="N35" s="1">
        <f>SUM(N36:N36)</f>
        <v>3.39E-2</v>
      </c>
      <c r="AG35" s="10" t="s">
        <v>47</v>
      </c>
      <c r="AQ35" s="1">
        <f>SUM(AH36:AH36)</f>
        <v>0</v>
      </c>
      <c r="AR35" s="1">
        <f>SUM(AI36:AI36)</f>
        <v>0</v>
      </c>
      <c r="AS35" s="1">
        <f>SUM(AJ36:AJ36)</f>
        <v>0</v>
      </c>
    </row>
    <row r="36" spans="1:74" x14ac:dyDescent="0.25">
      <c r="A36" s="2" t="s">
        <v>105</v>
      </c>
      <c r="B36" s="3" t="s">
        <v>47</v>
      </c>
      <c r="C36" s="3" t="s">
        <v>106</v>
      </c>
      <c r="D36" s="72" t="s">
        <v>107</v>
      </c>
      <c r="E36" s="69"/>
      <c r="F36" s="3" t="s">
        <v>74</v>
      </c>
      <c r="G36" s="26">
        <v>10</v>
      </c>
      <c r="H36" s="63">
        <v>0</v>
      </c>
      <c r="I36" s="27" t="s">
        <v>47</v>
      </c>
      <c r="J36" s="26">
        <f>G36*AM36</f>
        <v>0</v>
      </c>
      <c r="K36" s="26">
        <f>G36*AN36</f>
        <v>0</v>
      </c>
      <c r="L36" s="26">
        <f>G36*H36</f>
        <v>0</v>
      </c>
      <c r="M36" s="26">
        <v>3.3899999999999998E-3</v>
      </c>
      <c r="N36" s="26">
        <f>G36*M36</f>
        <v>3.39E-2</v>
      </c>
      <c r="X36" s="26">
        <f>IF(AO36="5",BH36,0)</f>
        <v>0</v>
      </c>
      <c r="Z36" s="26">
        <f>IF(AO36="1",BF36,0)</f>
        <v>0</v>
      </c>
      <c r="AA36" s="26">
        <f>IF(AO36="1",BG36,0)</f>
        <v>0</v>
      </c>
      <c r="AB36" s="26">
        <f>IF(AO36="7",BF36,0)</f>
        <v>0</v>
      </c>
      <c r="AC36" s="26">
        <f>IF(AO36="7",BG36,0)</f>
        <v>0</v>
      </c>
      <c r="AD36" s="26">
        <f>IF(AO36="2",BF36,0)</f>
        <v>0</v>
      </c>
      <c r="AE36" s="26">
        <f>IF(AO36="2",BG36,0)</f>
        <v>0</v>
      </c>
      <c r="AF36" s="26">
        <f>IF(AO36="0",BH36,0)</f>
        <v>0</v>
      </c>
      <c r="AG36" s="10" t="s">
        <v>47</v>
      </c>
      <c r="AH36" s="26">
        <f>IF(AL36=0,L36,0)</f>
        <v>0</v>
      </c>
      <c r="AI36" s="26">
        <f>IF(AL36=12,L36,0)</f>
        <v>0</v>
      </c>
      <c r="AJ36" s="26">
        <f>IF(AL36=21,L36,0)</f>
        <v>0</v>
      </c>
      <c r="AL36" s="26">
        <v>21</v>
      </c>
      <c r="AM36" s="26">
        <f>H36*0.649869565</f>
        <v>0</v>
      </c>
      <c r="AN36" s="26">
        <f>H36*(1-0.649869565)</f>
        <v>0</v>
      </c>
      <c r="AO36" s="27" t="s">
        <v>105</v>
      </c>
      <c r="AT36" s="26">
        <f>AU36+AV36</f>
        <v>0</v>
      </c>
      <c r="AU36" s="26">
        <f>G36*AM36</f>
        <v>0</v>
      </c>
      <c r="AV36" s="26">
        <f>G36*AN36</f>
        <v>0</v>
      </c>
      <c r="AW36" s="27" t="s">
        <v>108</v>
      </c>
      <c r="AX36" s="27" t="s">
        <v>109</v>
      </c>
      <c r="AY36" s="10" t="s">
        <v>56</v>
      </c>
      <c r="BA36" s="26">
        <f>AU36+AV36</f>
        <v>0</v>
      </c>
      <c r="BB36" s="26">
        <f>H36/(100-BC36)*100</f>
        <v>0</v>
      </c>
      <c r="BC36" s="26">
        <v>0</v>
      </c>
      <c r="BD36" s="26">
        <f>N36</f>
        <v>3.39E-2</v>
      </c>
      <c r="BF36" s="26">
        <f>G36*AM36</f>
        <v>0</v>
      </c>
      <c r="BG36" s="26">
        <f>G36*AN36</f>
        <v>0</v>
      </c>
      <c r="BH36" s="26">
        <f>G36*H36</f>
        <v>0</v>
      </c>
      <c r="BI36" s="26"/>
      <c r="BJ36" s="26">
        <v>776</v>
      </c>
      <c r="BU36" s="26" t="str">
        <f>I36</f>
        <v/>
      </c>
      <c r="BV36" s="4" t="s">
        <v>107</v>
      </c>
    </row>
    <row r="37" spans="1:74" x14ac:dyDescent="0.25">
      <c r="A37" s="28"/>
      <c r="D37" s="31" t="s">
        <v>85</v>
      </c>
      <c r="E37" s="31" t="s">
        <v>110</v>
      </c>
      <c r="G37" s="35">
        <v>10</v>
      </c>
    </row>
    <row r="38" spans="1:74" x14ac:dyDescent="0.25">
      <c r="A38" s="32" t="s">
        <v>47</v>
      </c>
      <c r="B38" s="33" t="s">
        <v>47</v>
      </c>
      <c r="C38" s="33" t="s">
        <v>111</v>
      </c>
      <c r="D38" s="130" t="s">
        <v>112</v>
      </c>
      <c r="E38" s="131"/>
      <c r="F38" s="34" t="s">
        <v>3</v>
      </c>
      <c r="G38" s="34" t="s">
        <v>3</v>
      </c>
      <c r="H38" s="34" t="s">
        <v>3</v>
      </c>
      <c r="I38" s="34" t="s">
        <v>3</v>
      </c>
      <c r="J38" s="1">
        <f>SUM(J39:J39)</f>
        <v>0</v>
      </c>
      <c r="K38" s="1">
        <f>SUM(K39:K39)</f>
        <v>0</v>
      </c>
      <c r="L38" s="1">
        <f>SUM(L39:L39)</f>
        <v>0</v>
      </c>
      <c r="M38" s="10" t="s">
        <v>47</v>
      </c>
      <c r="N38" s="1">
        <f>SUM(N39:N39)</f>
        <v>0</v>
      </c>
      <c r="AG38" s="10" t="s">
        <v>47</v>
      </c>
      <c r="AQ38" s="1">
        <f>SUM(AH39:AH39)</f>
        <v>0</v>
      </c>
      <c r="AR38" s="1">
        <f>SUM(AI39:AI39)</f>
        <v>0</v>
      </c>
      <c r="AS38" s="1">
        <f>SUM(AJ39:AJ39)</f>
        <v>0</v>
      </c>
    </row>
    <row r="39" spans="1:74" x14ac:dyDescent="0.25">
      <c r="A39" s="2" t="s">
        <v>113</v>
      </c>
      <c r="B39" s="3" t="s">
        <v>47</v>
      </c>
      <c r="C39" s="3" t="s">
        <v>114</v>
      </c>
      <c r="D39" s="72" t="s">
        <v>236</v>
      </c>
      <c r="E39" s="69"/>
      <c r="F39" s="3" t="s">
        <v>116</v>
      </c>
      <c r="G39" s="26">
        <v>16</v>
      </c>
      <c r="H39" s="63">
        <v>0</v>
      </c>
      <c r="I39" s="27" t="s">
        <v>47</v>
      </c>
      <c r="J39" s="26">
        <f>G39*AM39</f>
        <v>0</v>
      </c>
      <c r="K39" s="26">
        <f>G39*AN39</f>
        <v>0</v>
      </c>
      <c r="L39" s="26">
        <f>G39*H39</f>
        <v>0</v>
      </c>
      <c r="M39" s="26">
        <v>0</v>
      </c>
      <c r="N39" s="26">
        <f>G39*M39</f>
        <v>0</v>
      </c>
      <c r="X39" s="26">
        <f>IF(AO39="5",BH39,0)</f>
        <v>0</v>
      </c>
      <c r="Z39" s="26">
        <f>IF(AO39="1",BF39,0)</f>
        <v>0</v>
      </c>
      <c r="AA39" s="26">
        <f>IF(AO39="1",BG39,0)</f>
        <v>0</v>
      </c>
      <c r="AB39" s="26">
        <f>IF(AO39="7",BF39,0)</f>
        <v>0</v>
      </c>
      <c r="AC39" s="26">
        <f>IF(AO39="7",BG39,0)</f>
        <v>0</v>
      </c>
      <c r="AD39" s="26">
        <f>IF(AO39="2",BF39,0)</f>
        <v>0</v>
      </c>
      <c r="AE39" s="26">
        <f>IF(AO39="2",BG39,0)</f>
        <v>0</v>
      </c>
      <c r="AF39" s="26">
        <f>IF(AO39="0",BH39,0)</f>
        <v>0</v>
      </c>
      <c r="AG39" s="10" t="s">
        <v>47</v>
      </c>
      <c r="AH39" s="26">
        <f>IF(AL39=0,L39,0)</f>
        <v>0</v>
      </c>
      <c r="AI39" s="26">
        <f>IF(AL39=12,L39,0)</f>
        <v>0</v>
      </c>
      <c r="AJ39" s="26">
        <f>IF(AL39=21,L39,0)</f>
        <v>0</v>
      </c>
      <c r="AL39" s="26">
        <v>21</v>
      </c>
      <c r="AM39" s="26">
        <f>H39*0</f>
        <v>0</v>
      </c>
      <c r="AN39" s="26">
        <f>H39*(1-0)</f>
        <v>0</v>
      </c>
      <c r="AO39" s="27" t="s">
        <v>50</v>
      </c>
      <c r="AT39" s="26">
        <f>AU39+AV39</f>
        <v>0</v>
      </c>
      <c r="AU39" s="26">
        <f>G39*AM39</f>
        <v>0</v>
      </c>
      <c r="AV39" s="26">
        <f>G39*AN39</f>
        <v>0</v>
      </c>
      <c r="AW39" s="27" t="s">
        <v>117</v>
      </c>
      <c r="AX39" s="27" t="s">
        <v>118</v>
      </c>
      <c r="AY39" s="10" t="s">
        <v>56</v>
      </c>
      <c r="BA39" s="26">
        <f>AU39+AV39</f>
        <v>0</v>
      </c>
      <c r="BB39" s="26">
        <f>H39/(100-BC39)*100</f>
        <v>0</v>
      </c>
      <c r="BC39" s="26">
        <v>0</v>
      </c>
      <c r="BD39" s="26">
        <f>N39</f>
        <v>0</v>
      </c>
      <c r="BF39" s="26">
        <f>G39*AM39</f>
        <v>0</v>
      </c>
      <c r="BG39" s="26">
        <f>G39*AN39</f>
        <v>0</v>
      </c>
      <c r="BH39" s="26">
        <f>G39*H39</f>
        <v>0</v>
      </c>
      <c r="BI39" s="26"/>
      <c r="BJ39" s="26">
        <v>90</v>
      </c>
      <c r="BU39" s="26" t="str">
        <f>I39</f>
        <v/>
      </c>
      <c r="BV39" s="4" t="s">
        <v>115</v>
      </c>
    </row>
    <row r="40" spans="1:74" x14ac:dyDescent="0.25">
      <c r="A40" s="28"/>
      <c r="D40" s="31" t="s">
        <v>237</v>
      </c>
      <c r="E40" s="31" t="s">
        <v>47</v>
      </c>
      <c r="G40" s="35">
        <v>16</v>
      </c>
    </row>
    <row r="41" spans="1:74" ht="293.25" x14ac:dyDescent="0.25">
      <c r="A41" s="28"/>
      <c r="C41" s="29" t="s">
        <v>57</v>
      </c>
      <c r="D41" s="132" t="s">
        <v>120</v>
      </c>
      <c r="E41" s="133"/>
      <c r="F41" s="133"/>
      <c r="G41" s="133"/>
      <c r="H41" s="133"/>
      <c r="I41" s="133"/>
      <c r="J41" s="133"/>
      <c r="K41" s="133"/>
      <c r="L41" s="133"/>
      <c r="M41" s="133"/>
      <c r="N41" s="133"/>
      <c r="BV41" s="30" t="s">
        <v>120</v>
      </c>
    </row>
    <row r="42" spans="1:74" x14ac:dyDescent="0.25">
      <c r="A42" s="32" t="s">
        <v>47</v>
      </c>
      <c r="B42" s="33" t="s">
        <v>47</v>
      </c>
      <c r="C42" s="33" t="s">
        <v>121</v>
      </c>
      <c r="D42" s="130" t="s">
        <v>122</v>
      </c>
      <c r="E42" s="131"/>
      <c r="F42" s="34" t="s">
        <v>3</v>
      </c>
      <c r="G42" s="34" t="s">
        <v>3</v>
      </c>
      <c r="H42" s="34" t="s">
        <v>3</v>
      </c>
      <c r="I42" s="34" t="s">
        <v>3</v>
      </c>
      <c r="J42" s="1">
        <f>SUM(J43:J43)</f>
        <v>0</v>
      </c>
      <c r="K42" s="1">
        <f>SUM(K43:K43)</f>
        <v>0</v>
      </c>
      <c r="L42" s="1">
        <f>SUM(L43:L43)</f>
        <v>0</v>
      </c>
      <c r="M42" s="10" t="s">
        <v>47</v>
      </c>
      <c r="N42" s="1">
        <f>SUM(N43:N43)</f>
        <v>0.73520000000000008</v>
      </c>
      <c r="AG42" s="10" t="s">
        <v>47</v>
      </c>
      <c r="AQ42" s="1">
        <f>SUM(AH43:AH43)</f>
        <v>0</v>
      </c>
      <c r="AR42" s="1">
        <f>SUM(AI43:AI43)</f>
        <v>0</v>
      </c>
      <c r="AS42" s="1">
        <f>SUM(AJ43:AJ43)</f>
        <v>0</v>
      </c>
    </row>
    <row r="43" spans="1:74" x14ac:dyDescent="0.25">
      <c r="A43" s="2" t="s">
        <v>123</v>
      </c>
      <c r="B43" s="3" t="s">
        <v>47</v>
      </c>
      <c r="C43" s="3" t="s">
        <v>124</v>
      </c>
      <c r="D43" s="72" t="s">
        <v>125</v>
      </c>
      <c r="E43" s="69"/>
      <c r="F43" s="3" t="s">
        <v>74</v>
      </c>
      <c r="G43" s="26">
        <v>40</v>
      </c>
      <c r="H43" s="63">
        <v>0</v>
      </c>
      <c r="I43" s="27" t="s">
        <v>47</v>
      </c>
      <c r="J43" s="26">
        <f>G43*AM43</f>
        <v>0</v>
      </c>
      <c r="K43" s="26">
        <f>G43*AN43</f>
        <v>0</v>
      </c>
      <c r="L43" s="26">
        <f>G43*H43</f>
        <v>0</v>
      </c>
      <c r="M43" s="26">
        <v>1.8380000000000001E-2</v>
      </c>
      <c r="N43" s="26">
        <f>G43*M43</f>
        <v>0.73520000000000008</v>
      </c>
      <c r="X43" s="26">
        <f>IF(AO43="5",BH43,0)</f>
        <v>0</v>
      </c>
      <c r="Z43" s="26">
        <f>IF(AO43="1",BF43,0)</f>
        <v>0</v>
      </c>
      <c r="AA43" s="26">
        <f>IF(AO43="1",BG43,0)</f>
        <v>0</v>
      </c>
      <c r="AB43" s="26">
        <f>IF(AO43="7",BF43,0)</f>
        <v>0</v>
      </c>
      <c r="AC43" s="26">
        <f>IF(AO43="7",BG43,0)</f>
        <v>0</v>
      </c>
      <c r="AD43" s="26">
        <f>IF(AO43="2",BF43,0)</f>
        <v>0</v>
      </c>
      <c r="AE43" s="26">
        <f>IF(AO43="2",BG43,0)</f>
        <v>0</v>
      </c>
      <c r="AF43" s="26">
        <f>IF(AO43="0",BH43,0)</f>
        <v>0</v>
      </c>
      <c r="AG43" s="10" t="s">
        <v>47</v>
      </c>
      <c r="AH43" s="26">
        <f>IF(AL43=0,L43,0)</f>
        <v>0</v>
      </c>
      <c r="AI43" s="26">
        <f>IF(AL43=12,L43,0)</f>
        <v>0</v>
      </c>
      <c r="AJ43" s="26">
        <f>IF(AL43=21,L43,0)</f>
        <v>0</v>
      </c>
      <c r="AL43" s="26">
        <v>21</v>
      </c>
      <c r="AM43" s="26">
        <f>H43*0.000035778</f>
        <v>0</v>
      </c>
      <c r="AN43" s="26">
        <f>H43*(1-0.000035778)</f>
        <v>0</v>
      </c>
      <c r="AO43" s="27" t="s">
        <v>50</v>
      </c>
      <c r="AT43" s="26">
        <f>AU43+AV43</f>
        <v>0</v>
      </c>
      <c r="AU43" s="26">
        <f>G43*AM43</f>
        <v>0</v>
      </c>
      <c r="AV43" s="26">
        <f>G43*AN43</f>
        <v>0</v>
      </c>
      <c r="AW43" s="27" t="s">
        <v>126</v>
      </c>
      <c r="AX43" s="27" t="s">
        <v>118</v>
      </c>
      <c r="AY43" s="10" t="s">
        <v>56</v>
      </c>
      <c r="BA43" s="26">
        <f>AU43+AV43</f>
        <v>0</v>
      </c>
      <c r="BB43" s="26">
        <f>H43/(100-BC43)*100</f>
        <v>0</v>
      </c>
      <c r="BC43" s="26">
        <v>0</v>
      </c>
      <c r="BD43" s="26">
        <f>N43</f>
        <v>0.73520000000000008</v>
      </c>
      <c r="BF43" s="26">
        <f>G43*AM43</f>
        <v>0</v>
      </c>
      <c r="BG43" s="26">
        <f>G43*AN43</f>
        <v>0</v>
      </c>
      <c r="BH43" s="26">
        <f>G43*H43</f>
        <v>0</v>
      </c>
      <c r="BI43" s="26"/>
      <c r="BJ43" s="26">
        <v>94</v>
      </c>
      <c r="BU43" s="26" t="str">
        <f>I43</f>
        <v/>
      </c>
      <c r="BV43" s="4" t="s">
        <v>125</v>
      </c>
    </row>
    <row r="44" spans="1:74" x14ac:dyDescent="0.25">
      <c r="A44" s="28"/>
      <c r="D44" s="31" t="s">
        <v>127</v>
      </c>
      <c r="E44" s="31" t="s">
        <v>128</v>
      </c>
      <c r="G44" s="35">
        <v>40</v>
      </c>
    </row>
    <row r="45" spans="1:74" ht="13.5" customHeight="1" x14ac:dyDescent="0.25">
      <c r="A45" s="28"/>
      <c r="C45" s="29" t="s">
        <v>59</v>
      </c>
      <c r="D45" s="132" t="s">
        <v>129</v>
      </c>
      <c r="E45" s="133"/>
      <c r="F45" s="133"/>
      <c r="G45" s="133"/>
      <c r="H45" s="133"/>
      <c r="I45" s="133"/>
      <c r="J45" s="133"/>
      <c r="K45" s="133"/>
      <c r="L45" s="133"/>
      <c r="M45" s="133"/>
      <c r="N45" s="133"/>
    </row>
    <row r="46" spans="1:74" x14ac:dyDescent="0.25">
      <c r="A46" s="32" t="s">
        <v>47</v>
      </c>
      <c r="B46" s="33" t="s">
        <v>47</v>
      </c>
      <c r="C46" s="33" t="s">
        <v>130</v>
      </c>
      <c r="D46" s="130" t="s">
        <v>131</v>
      </c>
      <c r="E46" s="131"/>
      <c r="F46" s="34" t="s">
        <v>3</v>
      </c>
      <c r="G46" s="34" t="s">
        <v>3</v>
      </c>
      <c r="H46" s="34" t="s">
        <v>3</v>
      </c>
      <c r="I46" s="34" t="s">
        <v>3</v>
      </c>
      <c r="J46" s="1">
        <f>SUM(J47:J47)</f>
        <v>0</v>
      </c>
      <c r="K46" s="1">
        <f>SUM(K47:K47)</f>
        <v>0</v>
      </c>
      <c r="L46" s="1">
        <f>SUM(L47:L47)</f>
        <v>0</v>
      </c>
      <c r="M46" s="10" t="s">
        <v>47</v>
      </c>
      <c r="N46" s="1">
        <f>SUM(N47:N47)</f>
        <v>0.32</v>
      </c>
      <c r="AG46" s="10" t="s">
        <v>47</v>
      </c>
      <c r="AQ46" s="1">
        <f>SUM(AH47:AH47)</f>
        <v>0</v>
      </c>
      <c r="AR46" s="1">
        <f>SUM(AI47:AI47)</f>
        <v>0</v>
      </c>
      <c r="AS46" s="1">
        <f>SUM(AJ47:AJ47)</f>
        <v>0</v>
      </c>
    </row>
    <row r="47" spans="1:74" x14ac:dyDescent="0.25">
      <c r="A47" s="2" t="s">
        <v>132</v>
      </c>
      <c r="B47" s="3" t="s">
        <v>47</v>
      </c>
      <c r="C47" s="3" t="s">
        <v>133</v>
      </c>
      <c r="D47" s="72" t="s">
        <v>134</v>
      </c>
      <c r="E47" s="69"/>
      <c r="F47" s="3" t="s">
        <v>74</v>
      </c>
      <c r="G47" s="26">
        <v>5</v>
      </c>
      <c r="H47" s="63">
        <v>0</v>
      </c>
      <c r="I47" s="27" t="s">
        <v>47</v>
      </c>
      <c r="J47" s="26">
        <f>G47*AM47</f>
        <v>0</v>
      </c>
      <c r="K47" s="26">
        <f>G47*AN47</f>
        <v>0</v>
      </c>
      <c r="L47" s="26">
        <f>G47*H47</f>
        <v>0</v>
      </c>
      <c r="M47" s="26">
        <v>6.4000000000000001E-2</v>
      </c>
      <c r="N47" s="26">
        <f>G47*M47</f>
        <v>0.32</v>
      </c>
      <c r="X47" s="26">
        <f>IF(AO47="5",BH47,0)</f>
        <v>0</v>
      </c>
      <c r="Z47" s="26">
        <f>IF(AO47="1",BF47,0)</f>
        <v>0</v>
      </c>
      <c r="AA47" s="26">
        <f>IF(AO47="1",BG47,0)</f>
        <v>0</v>
      </c>
      <c r="AB47" s="26">
        <f>IF(AO47="7",BF47,0)</f>
        <v>0</v>
      </c>
      <c r="AC47" s="26">
        <f>IF(AO47="7",BG47,0)</f>
        <v>0</v>
      </c>
      <c r="AD47" s="26">
        <f>IF(AO47="2",BF47,0)</f>
        <v>0</v>
      </c>
      <c r="AE47" s="26">
        <f>IF(AO47="2",BG47,0)</f>
        <v>0</v>
      </c>
      <c r="AF47" s="26">
        <f>IF(AO47="0",BH47,0)</f>
        <v>0</v>
      </c>
      <c r="AG47" s="10" t="s">
        <v>47</v>
      </c>
      <c r="AH47" s="26">
        <f>IF(AL47=0,L47,0)</f>
        <v>0</v>
      </c>
      <c r="AI47" s="26">
        <f>IF(AL47=12,L47,0)</f>
        <v>0</v>
      </c>
      <c r="AJ47" s="26">
        <f>IF(AL47=21,L47,0)</f>
        <v>0</v>
      </c>
      <c r="AL47" s="26">
        <v>21</v>
      </c>
      <c r="AM47" s="26">
        <f>H47*0.074043093</f>
        <v>0</v>
      </c>
      <c r="AN47" s="26">
        <f>H47*(1-0.074043093)</f>
        <v>0</v>
      </c>
      <c r="AO47" s="27" t="s">
        <v>50</v>
      </c>
      <c r="AT47" s="26">
        <f>AU47+AV47</f>
        <v>0</v>
      </c>
      <c r="AU47" s="26">
        <f>G47*AM47</f>
        <v>0</v>
      </c>
      <c r="AV47" s="26">
        <f>G47*AN47</f>
        <v>0</v>
      </c>
      <c r="AW47" s="27" t="s">
        <v>135</v>
      </c>
      <c r="AX47" s="27" t="s">
        <v>118</v>
      </c>
      <c r="AY47" s="10" t="s">
        <v>56</v>
      </c>
      <c r="BA47" s="26">
        <f>AU47+AV47</f>
        <v>0</v>
      </c>
      <c r="BB47" s="26">
        <f>H47/(100-BC47)*100</f>
        <v>0</v>
      </c>
      <c r="BC47" s="26">
        <v>0</v>
      </c>
      <c r="BD47" s="26">
        <f>N47</f>
        <v>0.32</v>
      </c>
      <c r="BF47" s="26">
        <f>G47*AM47</f>
        <v>0</v>
      </c>
      <c r="BG47" s="26">
        <f>G47*AN47</f>
        <v>0</v>
      </c>
      <c r="BH47" s="26">
        <f>G47*H47</f>
        <v>0</v>
      </c>
      <c r="BI47" s="26"/>
      <c r="BJ47" s="26">
        <v>96</v>
      </c>
      <c r="BU47" s="26" t="str">
        <f>I47</f>
        <v/>
      </c>
      <c r="BV47" s="4" t="s">
        <v>134</v>
      </c>
    </row>
    <row r="48" spans="1:74" x14ac:dyDescent="0.25">
      <c r="A48" s="28"/>
      <c r="D48" s="31" t="s">
        <v>90</v>
      </c>
      <c r="E48" s="31" t="s">
        <v>47</v>
      </c>
      <c r="G48" s="35">
        <v>5</v>
      </c>
    </row>
    <row r="49" spans="1:74" ht="51" x14ac:dyDescent="0.25">
      <c r="A49" s="28"/>
      <c r="C49" s="29" t="s">
        <v>57</v>
      </c>
      <c r="D49" s="132" t="s">
        <v>136</v>
      </c>
      <c r="E49" s="133"/>
      <c r="F49" s="133"/>
      <c r="G49" s="133"/>
      <c r="H49" s="133"/>
      <c r="I49" s="133"/>
      <c r="J49" s="133"/>
      <c r="K49" s="133"/>
      <c r="L49" s="133"/>
      <c r="M49" s="133"/>
      <c r="N49" s="133"/>
      <c r="BV49" s="30" t="s">
        <v>136</v>
      </c>
    </row>
    <row r="50" spans="1:74" x14ac:dyDescent="0.25">
      <c r="A50" s="32" t="s">
        <v>47</v>
      </c>
      <c r="B50" s="33" t="s">
        <v>47</v>
      </c>
      <c r="C50" s="33" t="s">
        <v>137</v>
      </c>
      <c r="D50" s="130" t="s">
        <v>138</v>
      </c>
      <c r="E50" s="131"/>
      <c r="F50" s="34" t="s">
        <v>3</v>
      </c>
      <c r="G50" s="34" t="s">
        <v>3</v>
      </c>
      <c r="H50" s="34" t="s">
        <v>3</v>
      </c>
      <c r="I50" s="34" t="s">
        <v>3</v>
      </c>
      <c r="J50" s="1">
        <f>SUM(J51:J51)</f>
        <v>0</v>
      </c>
      <c r="K50" s="1">
        <f>SUM(K51:K51)</f>
        <v>0</v>
      </c>
      <c r="L50" s="1">
        <f>SUM(L51:L51)</f>
        <v>0</v>
      </c>
      <c r="M50" s="10" t="s">
        <v>47</v>
      </c>
      <c r="N50" s="1">
        <f>SUM(N51:N51)</f>
        <v>1.38E-2</v>
      </c>
      <c r="AG50" s="10" t="s">
        <v>47</v>
      </c>
      <c r="AQ50" s="1">
        <f>SUM(AH51:AH51)</f>
        <v>0</v>
      </c>
      <c r="AR50" s="1">
        <f>SUM(AI51:AI51)</f>
        <v>0</v>
      </c>
      <c r="AS50" s="1">
        <f>SUM(AJ51:AJ51)</f>
        <v>0</v>
      </c>
    </row>
    <row r="51" spans="1:74" x14ac:dyDescent="0.25">
      <c r="A51" s="2" t="s">
        <v>139</v>
      </c>
      <c r="B51" s="3" t="s">
        <v>47</v>
      </c>
      <c r="C51" s="3" t="s">
        <v>140</v>
      </c>
      <c r="D51" s="72" t="s">
        <v>141</v>
      </c>
      <c r="E51" s="69"/>
      <c r="F51" s="3" t="s">
        <v>142</v>
      </c>
      <c r="G51" s="26">
        <v>30</v>
      </c>
      <c r="H51" s="63">
        <v>0</v>
      </c>
      <c r="I51" s="27" t="s">
        <v>47</v>
      </c>
      <c r="J51" s="26">
        <f>G51*AM51</f>
        <v>0</v>
      </c>
      <c r="K51" s="26">
        <f>G51*AN51</f>
        <v>0</v>
      </c>
      <c r="L51" s="26">
        <f>G51*H51</f>
        <v>0</v>
      </c>
      <c r="M51" s="26">
        <v>4.6000000000000001E-4</v>
      </c>
      <c r="N51" s="26">
        <f>G51*M51</f>
        <v>1.38E-2</v>
      </c>
      <c r="X51" s="26">
        <f>IF(AO51="5",BH51,0)</f>
        <v>0</v>
      </c>
      <c r="Z51" s="26">
        <f>IF(AO51="1",BF51,0)</f>
        <v>0</v>
      </c>
      <c r="AA51" s="26">
        <f>IF(AO51="1",BG51,0)</f>
        <v>0</v>
      </c>
      <c r="AB51" s="26">
        <f>IF(AO51="7",BF51,0)</f>
        <v>0</v>
      </c>
      <c r="AC51" s="26">
        <f>IF(AO51="7",BG51,0)</f>
        <v>0</v>
      </c>
      <c r="AD51" s="26">
        <f>IF(AO51="2",BF51,0)</f>
        <v>0</v>
      </c>
      <c r="AE51" s="26">
        <f>IF(AO51="2",BG51,0)</f>
        <v>0</v>
      </c>
      <c r="AF51" s="26">
        <f>IF(AO51="0",BH51,0)</f>
        <v>0</v>
      </c>
      <c r="AG51" s="10" t="s">
        <v>47</v>
      </c>
      <c r="AH51" s="26">
        <f>IF(AL51=0,L51,0)</f>
        <v>0</v>
      </c>
      <c r="AI51" s="26">
        <f>IF(AL51=12,L51,0)</f>
        <v>0</v>
      </c>
      <c r="AJ51" s="26">
        <f>IF(AL51=21,L51,0)</f>
        <v>0</v>
      </c>
      <c r="AL51" s="26">
        <v>21</v>
      </c>
      <c r="AM51" s="26">
        <f>H51*0.15411924</f>
        <v>0</v>
      </c>
      <c r="AN51" s="26">
        <f>H51*(1-0.15411924)</f>
        <v>0</v>
      </c>
      <c r="AO51" s="27" t="s">
        <v>50</v>
      </c>
      <c r="AT51" s="26">
        <f>AU51+AV51</f>
        <v>0</v>
      </c>
      <c r="AU51" s="26">
        <f>G51*AM51</f>
        <v>0</v>
      </c>
      <c r="AV51" s="26">
        <f>G51*AN51</f>
        <v>0</v>
      </c>
      <c r="AW51" s="27" t="s">
        <v>143</v>
      </c>
      <c r="AX51" s="27" t="s">
        <v>118</v>
      </c>
      <c r="AY51" s="10" t="s">
        <v>56</v>
      </c>
      <c r="BA51" s="26">
        <f>AU51+AV51</f>
        <v>0</v>
      </c>
      <c r="BB51" s="26">
        <f>H51/(100-BC51)*100</f>
        <v>0</v>
      </c>
      <c r="BC51" s="26">
        <v>0</v>
      </c>
      <c r="BD51" s="26">
        <f>N51</f>
        <v>1.38E-2</v>
      </c>
      <c r="BF51" s="26">
        <f>G51*AM51</f>
        <v>0</v>
      </c>
      <c r="BG51" s="26">
        <f>G51*AN51</f>
        <v>0</v>
      </c>
      <c r="BH51" s="26">
        <f>G51*H51</f>
        <v>0</v>
      </c>
      <c r="BI51" s="26"/>
      <c r="BJ51" s="26">
        <v>97</v>
      </c>
      <c r="BU51" s="26" t="str">
        <f>I51</f>
        <v/>
      </c>
      <c r="BV51" s="4" t="s">
        <v>141</v>
      </c>
    </row>
    <row r="52" spans="1:74" x14ac:dyDescent="0.25">
      <c r="A52" s="32" t="s">
        <v>47</v>
      </c>
      <c r="B52" s="33" t="s">
        <v>47</v>
      </c>
      <c r="C52" s="33" t="s">
        <v>144</v>
      </c>
      <c r="D52" s="130" t="s">
        <v>145</v>
      </c>
      <c r="E52" s="131"/>
      <c r="F52" s="34" t="s">
        <v>3</v>
      </c>
      <c r="G52" s="34" t="s">
        <v>3</v>
      </c>
      <c r="H52" s="34" t="s">
        <v>3</v>
      </c>
      <c r="I52" s="34" t="s">
        <v>3</v>
      </c>
      <c r="J52" s="1">
        <f>SUM(J55:J55)</f>
        <v>0</v>
      </c>
      <c r="K52" s="1">
        <f>SUM(K55:K55)</f>
        <v>0</v>
      </c>
      <c r="L52" s="1">
        <f>SUM(L53:L55)</f>
        <v>0</v>
      </c>
      <c r="M52" s="10" t="s">
        <v>47</v>
      </c>
      <c r="N52" s="1">
        <f>SUM(N55:N55)</f>
        <v>0</v>
      </c>
      <c r="AG52" s="10" t="s">
        <v>47</v>
      </c>
      <c r="AQ52" s="1">
        <f>SUM(AH53:AH53)</f>
        <v>0</v>
      </c>
      <c r="AR52" s="1">
        <f>SUM(AI53:AI53)</f>
        <v>0</v>
      </c>
      <c r="AS52" s="1">
        <f>SUM(AJ53:AJ53)</f>
        <v>0</v>
      </c>
    </row>
    <row r="53" spans="1:74" ht="182.25" customHeight="1" x14ac:dyDescent="0.25">
      <c r="A53" s="2" t="s">
        <v>146</v>
      </c>
      <c r="B53" s="3" t="s">
        <v>47</v>
      </c>
      <c r="C53" s="3"/>
      <c r="D53" s="134" t="s">
        <v>240</v>
      </c>
      <c r="E53" s="69"/>
      <c r="F53" s="3" t="s">
        <v>239</v>
      </c>
      <c r="G53" s="26">
        <v>1</v>
      </c>
      <c r="H53" s="63">
        <v>0</v>
      </c>
      <c r="I53" s="27" t="s">
        <v>47</v>
      </c>
      <c r="J53" s="26">
        <f>G53*AM52</f>
        <v>0</v>
      </c>
      <c r="K53" s="26">
        <f>G53*AN52</f>
        <v>0</v>
      </c>
      <c r="L53" s="26">
        <f>G53*H53</f>
        <v>0</v>
      </c>
      <c r="M53" s="26">
        <v>0</v>
      </c>
      <c r="N53" s="26">
        <f>G53*M53</f>
        <v>0</v>
      </c>
      <c r="X53" s="26">
        <f>IF(AO53="5",BH53,0)</f>
        <v>0</v>
      </c>
      <c r="Z53" s="26">
        <f>IF(AO53="1",BF53,0)</f>
        <v>0</v>
      </c>
      <c r="AA53" s="26">
        <f>IF(AO53="1",BG53,0)</f>
        <v>0</v>
      </c>
      <c r="AB53" s="26">
        <f>IF(AO53="7",BF53,0)</f>
        <v>0</v>
      </c>
      <c r="AC53" s="26">
        <f>IF(AO53="7",BG53,0)</f>
        <v>0</v>
      </c>
      <c r="AD53" s="26">
        <f>IF(AO53="2",BF53,0)</f>
        <v>0</v>
      </c>
      <c r="AE53" s="26">
        <f>IF(AO53="2",BG53,0)</f>
        <v>0</v>
      </c>
      <c r="AF53" s="26">
        <f>IF(AO53="0",BH53,0)</f>
        <v>0</v>
      </c>
      <c r="AG53" s="10" t="s">
        <v>47</v>
      </c>
      <c r="AH53" s="26">
        <f>IF(AL53=0,L55,0)</f>
        <v>0</v>
      </c>
      <c r="AI53" s="26">
        <f>IF(AL53=12,L55,0)</f>
        <v>0</v>
      </c>
      <c r="AJ53" s="26">
        <f>IF(AL53=21,L55,0)</f>
        <v>0</v>
      </c>
      <c r="AL53" s="26">
        <v>21</v>
      </c>
      <c r="AM53" s="26">
        <f>H55*0</f>
        <v>0</v>
      </c>
      <c r="AN53" s="26">
        <f>H55*(1-0)</f>
        <v>0</v>
      </c>
      <c r="AO53" s="27" t="s">
        <v>63</v>
      </c>
      <c r="AT53" s="26">
        <f>AU53+AV53</f>
        <v>0</v>
      </c>
      <c r="AU53" s="26">
        <f>G55*AM53</f>
        <v>0</v>
      </c>
      <c r="AV53" s="26">
        <f>G55*AN53</f>
        <v>0</v>
      </c>
      <c r="AW53" s="27" t="s">
        <v>149</v>
      </c>
      <c r="AX53" s="27" t="s">
        <v>118</v>
      </c>
      <c r="AY53" s="10" t="s">
        <v>56</v>
      </c>
      <c r="BA53" s="26">
        <f>AU53+AV53</f>
        <v>0</v>
      </c>
      <c r="BB53" s="26">
        <f>H55/(100-BC53)*100</f>
        <v>0</v>
      </c>
      <c r="BC53" s="26">
        <v>0</v>
      </c>
      <c r="BD53" s="26">
        <f>N55</f>
        <v>0</v>
      </c>
      <c r="BF53" s="26">
        <f>G55*AM53</f>
        <v>0</v>
      </c>
      <c r="BG53" s="26">
        <f>G55*AN53</f>
        <v>0</v>
      </c>
      <c r="BH53" s="26">
        <f>G55*H55</f>
        <v>0</v>
      </c>
      <c r="BI53" s="26"/>
      <c r="BJ53" s="26"/>
      <c r="BU53" s="26" t="str">
        <f>I55</f>
        <v/>
      </c>
      <c r="BV53" s="4" t="s">
        <v>148</v>
      </c>
    </row>
    <row r="54" spans="1:74" ht="216.75" customHeight="1" x14ac:dyDescent="0.25">
      <c r="A54" s="56"/>
      <c r="B54" s="57"/>
      <c r="C54" s="57"/>
      <c r="D54" s="62" t="s">
        <v>241</v>
      </c>
      <c r="E54" s="57"/>
      <c r="F54" s="57"/>
      <c r="G54" s="60"/>
      <c r="H54" s="60"/>
      <c r="I54" s="61"/>
      <c r="J54" s="60"/>
      <c r="K54" s="60"/>
      <c r="L54" s="60"/>
      <c r="M54" s="60"/>
      <c r="N54" s="60"/>
      <c r="X54" s="60"/>
      <c r="Z54" s="60"/>
      <c r="AA54" s="60"/>
      <c r="AB54" s="60"/>
      <c r="AC54" s="60"/>
      <c r="AD54" s="60"/>
      <c r="AE54" s="60"/>
      <c r="AF54" s="60"/>
      <c r="AG54" s="58"/>
      <c r="AH54" s="60"/>
      <c r="AI54" s="60"/>
      <c r="AJ54" s="60"/>
      <c r="AL54" s="60"/>
      <c r="AM54" s="60"/>
      <c r="AN54" s="60"/>
      <c r="AO54" s="61"/>
      <c r="AT54" s="60"/>
      <c r="AU54" s="60"/>
      <c r="AV54" s="60"/>
      <c r="AW54" s="61"/>
      <c r="AX54" s="61"/>
      <c r="AY54" s="58"/>
      <c r="BA54" s="60"/>
      <c r="BB54" s="60"/>
      <c r="BC54" s="60"/>
      <c r="BD54" s="60"/>
      <c r="BF54" s="60"/>
      <c r="BG54" s="60"/>
      <c r="BH54" s="60"/>
      <c r="BI54" s="60"/>
      <c r="BJ54" s="60"/>
      <c r="BU54" s="60"/>
      <c r="BV54" s="59"/>
    </row>
    <row r="55" spans="1:74" x14ac:dyDescent="0.25">
      <c r="A55" s="2" t="s">
        <v>146</v>
      </c>
      <c r="B55" s="3" t="s">
        <v>47</v>
      </c>
      <c r="C55" s="3" t="s">
        <v>147</v>
      </c>
      <c r="D55" s="72" t="s">
        <v>148</v>
      </c>
      <c r="E55" s="69"/>
      <c r="F55" s="3" t="s">
        <v>74</v>
      </c>
      <c r="G55" s="26">
        <v>2</v>
      </c>
      <c r="H55" s="63">
        <v>0</v>
      </c>
      <c r="I55" s="27" t="s">
        <v>47</v>
      </c>
      <c r="J55" s="26">
        <f>G55*AM53</f>
        <v>0</v>
      </c>
      <c r="K55" s="26">
        <f>G55*AN53</f>
        <v>0</v>
      </c>
      <c r="L55" s="26">
        <f>G55*H55</f>
        <v>0</v>
      </c>
      <c r="M55" s="26">
        <v>0</v>
      </c>
      <c r="N55" s="26">
        <f>G55*M55</f>
        <v>0</v>
      </c>
      <c r="X55" s="60"/>
      <c r="Z55" s="60"/>
      <c r="AA55" s="60"/>
      <c r="AB55" s="60"/>
      <c r="AC55" s="60"/>
      <c r="AD55" s="60"/>
      <c r="AE55" s="60"/>
      <c r="AF55" s="60"/>
      <c r="AG55" s="58"/>
      <c r="AH55" s="60"/>
      <c r="AI55" s="60"/>
      <c r="AJ55" s="60"/>
      <c r="AL55" s="60"/>
      <c r="AM55" s="60"/>
      <c r="AN55" s="60"/>
      <c r="AO55" s="61"/>
      <c r="AT55" s="60"/>
      <c r="AU55" s="60"/>
      <c r="AV55" s="60"/>
      <c r="AW55" s="61"/>
      <c r="AX55" s="61"/>
      <c r="AY55" s="58"/>
      <c r="BA55" s="60"/>
      <c r="BB55" s="60"/>
      <c r="BC55" s="60"/>
      <c r="BD55" s="60"/>
      <c r="BF55" s="60"/>
      <c r="BG55" s="60"/>
      <c r="BH55" s="60"/>
      <c r="BI55" s="60"/>
      <c r="BJ55" s="60"/>
      <c r="BU55" s="60"/>
      <c r="BV55" s="59"/>
    </row>
    <row r="56" spans="1:74" x14ac:dyDescent="0.25">
      <c r="A56" s="28"/>
      <c r="D56" s="31" t="s">
        <v>63</v>
      </c>
      <c r="E56" s="31" t="s">
        <v>150</v>
      </c>
      <c r="G56" s="35">
        <v>2</v>
      </c>
    </row>
    <row r="57" spans="1:74" x14ac:dyDescent="0.25">
      <c r="A57" s="32" t="s">
        <v>47</v>
      </c>
      <c r="B57" s="33" t="s">
        <v>47</v>
      </c>
      <c r="C57" s="33" t="s">
        <v>151</v>
      </c>
      <c r="D57" s="130" t="s">
        <v>152</v>
      </c>
      <c r="E57" s="131"/>
      <c r="F57" s="34" t="s">
        <v>3</v>
      </c>
      <c r="G57" s="34" t="s">
        <v>3</v>
      </c>
      <c r="H57" s="34" t="s">
        <v>3</v>
      </c>
      <c r="I57" s="34" t="s">
        <v>3</v>
      </c>
      <c r="J57" s="1">
        <f>SUM(J58:J66)</f>
        <v>0</v>
      </c>
      <c r="K57" s="1">
        <f>SUM(K58:K66)</f>
        <v>0</v>
      </c>
      <c r="L57" s="1">
        <f>SUM(L58:L66)</f>
        <v>0</v>
      </c>
      <c r="M57" s="10" t="s">
        <v>47</v>
      </c>
      <c r="N57" s="1">
        <f>SUM(N58:N66)</f>
        <v>0.18584500000000001</v>
      </c>
      <c r="AG57" s="10" t="s">
        <v>47</v>
      </c>
      <c r="AQ57" s="1">
        <f>SUM(AH58:AH66)</f>
        <v>0</v>
      </c>
      <c r="AR57" s="1">
        <f>SUM(AI58:AI66)</f>
        <v>0</v>
      </c>
      <c r="AS57" s="1">
        <f>SUM(AJ58:AJ66)</f>
        <v>0</v>
      </c>
    </row>
    <row r="58" spans="1:74" x14ac:dyDescent="0.25">
      <c r="A58" s="2" t="s">
        <v>153</v>
      </c>
      <c r="B58" s="3" t="s">
        <v>47</v>
      </c>
      <c r="C58" s="3" t="s">
        <v>154</v>
      </c>
      <c r="D58" s="72" t="s">
        <v>155</v>
      </c>
      <c r="E58" s="69"/>
      <c r="F58" s="3" t="s">
        <v>142</v>
      </c>
      <c r="G58" s="26">
        <v>60.5</v>
      </c>
      <c r="H58" s="63">
        <v>0</v>
      </c>
      <c r="I58" s="27" t="s">
        <v>47</v>
      </c>
      <c r="J58" s="26">
        <f>G58*AM58</f>
        <v>0</v>
      </c>
      <c r="K58" s="26">
        <f>G58*AN58</f>
        <v>0</v>
      </c>
      <c r="L58" s="26">
        <f>G58*H58</f>
        <v>0</v>
      </c>
      <c r="M58" s="26">
        <v>2.1800000000000001E-3</v>
      </c>
      <c r="N58" s="26">
        <f>G58*M58</f>
        <v>0.13189000000000001</v>
      </c>
      <c r="X58" s="26">
        <f>IF(AO58="5",BH58,0)</f>
        <v>0</v>
      </c>
      <c r="Z58" s="26">
        <f>IF(AO58="1",BF58,0)</f>
        <v>0</v>
      </c>
      <c r="AA58" s="26">
        <f>IF(AO58="1",BG58,0)</f>
        <v>0</v>
      </c>
      <c r="AB58" s="26">
        <f>IF(AO58="7",BF58,0)</f>
        <v>0</v>
      </c>
      <c r="AC58" s="26">
        <f>IF(AO58="7",BG58,0)</f>
        <v>0</v>
      </c>
      <c r="AD58" s="26">
        <f>IF(AO58="2",BF58,0)</f>
        <v>0</v>
      </c>
      <c r="AE58" s="26">
        <f>IF(AO58="2",BG58,0)</f>
        <v>0</v>
      </c>
      <c r="AF58" s="26">
        <f>IF(AO58="0",BH58,0)</f>
        <v>0</v>
      </c>
      <c r="AG58" s="10" t="s">
        <v>47</v>
      </c>
      <c r="AH58" s="26">
        <f>IF(AL58=0,L58,0)</f>
        <v>0</v>
      </c>
      <c r="AI58" s="26">
        <f>IF(AL58=12,L58,0)</f>
        <v>0</v>
      </c>
      <c r="AJ58" s="26">
        <f>IF(AL58=21,L58,0)</f>
        <v>0</v>
      </c>
      <c r="AL58" s="26">
        <v>21</v>
      </c>
      <c r="AM58" s="26">
        <f>H58*1</f>
        <v>0</v>
      </c>
      <c r="AN58" s="26">
        <f>H58*(1-1)</f>
        <v>0</v>
      </c>
      <c r="AO58" s="27" t="s">
        <v>156</v>
      </c>
      <c r="AT58" s="26">
        <f>AU58+AV58</f>
        <v>0</v>
      </c>
      <c r="AU58" s="26">
        <f>G58*AM58</f>
        <v>0</v>
      </c>
      <c r="AV58" s="26">
        <f>G58*AN58</f>
        <v>0</v>
      </c>
      <c r="AW58" s="27" t="s">
        <v>157</v>
      </c>
      <c r="AX58" s="27" t="s">
        <v>158</v>
      </c>
      <c r="AY58" s="10" t="s">
        <v>56</v>
      </c>
      <c r="BA58" s="26">
        <f>AU58+AV58</f>
        <v>0</v>
      </c>
      <c r="BB58" s="26">
        <f>H58/(100-BC58)*100</f>
        <v>0</v>
      </c>
      <c r="BC58" s="26">
        <v>0</v>
      </c>
      <c r="BD58" s="26">
        <f>N58</f>
        <v>0.13189000000000001</v>
      </c>
      <c r="BF58" s="26">
        <f>G58*AM58</f>
        <v>0</v>
      </c>
      <c r="BG58" s="26">
        <f>G58*AN58</f>
        <v>0</v>
      </c>
      <c r="BH58" s="26">
        <f>G58*H58</f>
        <v>0</v>
      </c>
      <c r="BI58" s="26"/>
      <c r="BJ58" s="26"/>
      <c r="BU58" s="26" t="str">
        <f>I58</f>
        <v/>
      </c>
      <c r="BV58" s="4" t="s">
        <v>155</v>
      </c>
    </row>
    <row r="59" spans="1:74" x14ac:dyDescent="0.25">
      <c r="A59" s="28"/>
      <c r="D59" s="31" t="s">
        <v>159</v>
      </c>
      <c r="E59" s="31" t="s">
        <v>47</v>
      </c>
      <c r="G59" s="35">
        <v>55</v>
      </c>
    </row>
    <row r="60" spans="1:74" x14ac:dyDescent="0.25">
      <c r="A60" s="28"/>
      <c r="D60" s="31" t="s">
        <v>160</v>
      </c>
      <c r="E60" s="31" t="s">
        <v>47</v>
      </c>
      <c r="G60" s="35">
        <v>5.5</v>
      </c>
    </row>
    <row r="61" spans="1:74" ht="40.5" customHeight="1" x14ac:dyDescent="0.25">
      <c r="A61" s="28"/>
      <c r="C61" s="29" t="s">
        <v>59</v>
      </c>
      <c r="D61" s="132" t="s">
        <v>161</v>
      </c>
      <c r="E61" s="133"/>
      <c r="F61" s="133"/>
      <c r="G61" s="133"/>
      <c r="H61" s="133"/>
      <c r="I61" s="133"/>
      <c r="J61" s="133"/>
      <c r="K61" s="133"/>
      <c r="L61" s="133"/>
      <c r="M61" s="133"/>
      <c r="N61" s="133"/>
    </row>
    <row r="62" spans="1:74" x14ac:dyDescent="0.25">
      <c r="A62" s="2" t="s">
        <v>162</v>
      </c>
      <c r="B62" s="3" t="s">
        <v>47</v>
      </c>
      <c r="C62" s="3" t="s">
        <v>163</v>
      </c>
      <c r="D62" s="72" t="s">
        <v>164</v>
      </c>
      <c r="E62" s="69"/>
      <c r="F62" s="3" t="s">
        <v>93</v>
      </c>
      <c r="G62" s="26">
        <v>16.5</v>
      </c>
      <c r="H62" s="63">
        <v>0</v>
      </c>
      <c r="I62" s="27" t="s">
        <v>47</v>
      </c>
      <c r="J62" s="26">
        <f>G62*AM62</f>
        <v>0</v>
      </c>
      <c r="K62" s="26">
        <f>G62*AN62</f>
        <v>0</v>
      </c>
      <c r="L62" s="26">
        <f>G62*H62</f>
        <v>0</v>
      </c>
      <c r="M62" s="26">
        <v>3.2699999999999999E-3</v>
      </c>
      <c r="N62" s="26">
        <f>G62*M62</f>
        <v>5.3954999999999996E-2</v>
      </c>
      <c r="X62" s="26">
        <f>IF(AO62="5",BH62,0)</f>
        <v>0</v>
      </c>
      <c r="Z62" s="26">
        <f>IF(AO62="1",BF62,0)</f>
        <v>0</v>
      </c>
      <c r="AA62" s="26">
        <f>IF(AO62="1",BG62,0)</f>
        <v>0</v>
      </c>
      <c r="AB62" s="26">
        <f>IF(AO62="7",BF62,0)</f>
        <v>0</v>
      </c>
      <c r="AC62" s="26">
        <f>IF(AO62="7",BG62,0)</f>
        <v>0</v>
      </c>
      <c r="AD62" s="26">
        <f>IF(AO62="2",BF62,0)</f>
        <v>0</v>
      </c>
      <c r="AE62" s="26">
        <f>IF(AO62="2",BG62,0)</f>
        <v>0</v>
      </c>
      <c r="AF62" s="26">
        <f>IF(AO62="0",BH62,0)</f>
        <v>0</v>
      </c>
      <c r="AG62" s="10" t="s">
        <v>47</v>
      </c>
      <c r="AH62" s="26">
        <f>IF(AL62=0,L62,0)</f>
        <v>0</v>
      </c>
      <c r="AI62" s="26">
        <f>IF(AL62=12,L62,0)</f>
        <v>0</v>
      </c>
      <c r="AJ62" s="26">
        <f>IF(AL62=21,L62,0)</f>
        <v>0</v>
      </c>
      <c r="AL62" s="26">
        <v>21</v>
      </c>
      <c r="AM62" s="26">
        <f>H62*1</f>
        <v>0</v>
      </c>
      <c r="AN62" s="26">
        <f>H62*(1-1)</f>
        <v>0</v>
      </c>
      <c r="AO62" s="27" t="s">
        <v>156</v>
      </c>
      <c r="AT62" s="26">
        <f>AU62+AV62</f>
        <v>0</v>
      </c>
      <c r="AU62" s="26">
        <f>G62*AM62</f>
        <v>0</v>
      </c>
      <c r="AV62" s="26">
        <f>G62*AN62</f>
        <v>0</v>
      </c>
      <c r="AW62" s="27" t="s">
        <v>157</v>
      </c>
      <c r="AX62" s="27" t="s">
        <v>158</v>
      </c>
      <c r="AY62" s="10" t="s">
        <v>56</v>
      </c>
      <c r="BA62" s="26">
        <f>AU62+AV62</f>
        <v>0</v>
      </c>
      <c r="BB62" s="26">
        <f>H62/(100-BC62)*100</f>
        <v>0</v>
      </c>
      <c r="BC62" s="26">
        <v>0</v>
      </c>
      <c r="BD62" s="26">
        <f>N62</f>
        <v>5.3954999999999996E-2</v>
      </c>
      <c r="BF62" s="26">
        <f>G62*AM62</f>
        <v>0</v>
      </c>
      <c r="BG62" s="26">
        <f>G62*AN62</f>
        <v>0</v>
      </c>
      <c r="BH62" s="26">
        <f>G62*H62</f>
        <v>0</v>
      </c>
      <c r="BI62" s="26"/>
      <c r="BJ62" s="26"/>
      <c r="BU62" s="26" t="str">
        <f>I62</f>
        <v/>
      </c>
      <c r="BV62" s="4" t="s">
        <v>164</v>
      </c>
    </row>
    <row r="63" spans="1:74" x14ac:dyDescent="0.25">
      <c r="A63" s="28"/>
      <c r="D63" s="31" t="s">
        <v>165</v>
      </c>
      <c r="E63" s="31" t="s">
        <v>47</v>
      </c>
      <c r="G63" s="35">
        <v>15</v>
      </c>
    </row>
    <row r="64" spans="1:74" x14ac:dyDescent="0.25">
      <c r="A64" s="28"/>
      <c r="D64" s="31" t="s">
        <v>166</v>
      </c>
      <c r="E64" s="31" t="s">
        <v>47</v>
      </c>
      <c r="G64" s="35">
        <v>1.5</v>
      </c>
    </row>
    <row r="65" spans="1:74" ht="13.5" customHeight="1" x14ac:dyDescent="0.25">
      <c r="A65" s="28"/>
      <c r="C65" s="29" t="s">
        <v>59</v>
      </c>
      <c r="D65" s="132" t="s">
        <v>167</v>
      </c>
      <c r="E65" s="133"/>
      <c r="F65" s="133"/>
      <c r="G65" s="133"/>
      <c r="H65" s="133"/>
      <c r="I65" s="133"/>
      <c r="J65" s="133"/>
      <c r="K65" s="133"/>
      <c r="L65" s="133"/>
      <c r="M65" s="133"/>
      <c r="N65" s="133"/>
    </row>
    <row r="66" spans="1:74" x14ac:dyDescent="0.25">
      <c r="A66" s="2" t="s">
        <v>168</v>
      </c>
      <c r="B66" s="3" t="s">
        <v>47</v>
      </c>
      <c r="C66" s="3" t="s">
        <v>169</v>
      </c>
      <c r="D66" s="72" t="s">
        <v>170</v>
      </c>
      <c r="E66" s="69"/>
      <c r="F66" s="3" t="s">
        <v>53</v>
      </c>
      <c r="G66" s="26">
        <v>30.10492</v>
      </c>
      <c r="H66" s="63">
        <v>0</v>
      </c>
      <c r="I66" s="27" t="s">
        <v>47</v>
      </c>
      <c r="J66" s="26">
        <f>G66*AM66</f>
        <v>0</v>
      </c>
      <c r="K66" s="26">
        <f>G66*AN66</f>
        <v>0</v>
      </c>
      <c r="L66" s="26">
        <f>G66*H66</f>
        <v>0</v>
      </c>
      <c r="M66" s="26">
        <v>0</v>
      </c>
      <c r="N66" s="26">
        <f>G66*M66</f>
        <v>0</v>
      </c>
      <c r="X66" s="26">
        <f>IF(AO66="5",BH66,0)</f>
        <v>0</v>
      </c>
      <c r="Z66" s="26">
        <f>IF(AO66="1",BF66,0)</f>
        <v>0</v>
      </c>
      <c r="AA66" s="26">
        <f>IF(AO66="1",BG66,0)</f>
        <v>0</v>
      </c>
      <c r="AB66" s="26">
        <f>IF(AO66="7",BF66,0)</f>
        <v>0</v>
      </c>
      <c r="AC66" s="26">
        <f>IF(AO66="7",BG66,0)</f>
        <v>0</v>
      </c>
      <c r="AD66" s="26">
        <f>IF(AO66="2",BF66,0)</f>
        <v>0</v>
      </c>
      <c r="AE66" s="26">
        <f>IF(AO66="2",BG66,0)</f>
        <v>0</v>
      </c>
      <c r="AF66" s="26">
        <f>IF(AO66="0",BH66,0)</f>
        <v>0</v>
      </c>
      <c r="AG66" s="10" t="s">
        <v>47</v>
      </c>
      <c r="AH66" s="26">
        <f>IF(AL66=0,L66,0)</f>
        <v>0</v>
      </c>
      <c r="AI66" s="26">
        <f>IF(AL66=12,L66,0)</f>
        <v>0</v>
      </c>
      <c r="AJ66" s="26">
        <f>IF(AL66=21,L66,0)</f>
        <v>0</v>
      </c>
      <c r="AL66" s="26">
        <v>21</v>
      </c>
      <c r="AM66" s="26">
        <f>H66*0</f>
        <v>0</v>
      </c>
      <c r="AN66" s="26">
        <f>H66*(1-0)</f>
        <v>0</v>
      </c>
      <c r="AO66" s="27" t="s">
        <v>90</v>
      </c>
      <c r="AT66" s="26">
        <f>AU66+AV66</f>
        <v>0</v>
      </c>
      <c r="AU66" s="26">
        <f>G66*AM66</f>
        <v>0</v>
      </c>
      <c r="AV66" s="26">
        <f>G66*AN66</f>
        <v>0</v>
      </c>
      <c r="AW66" s="27" t="s">
        <v>157</v>
      </c>
      <c r="AX66" s="27" t="s">
        <v>158</v>
      </c>
      <c r="AY66" s="10" t="s">
        <v>56</v>
      </c>
      <c r="BA66" s="26">
        <f>AU66+AV66</f>
        <v>0</v>
      </c>
      <c r="BB66" s="26">
        <f>H66/(100-BC66)*100</f>
        <v>0</v>
      </c>
      <c r="BC66" s="26">
        <v>0</v>
      </c>
      <c r="BD66" s="26">
        <f>N66</f>
        <v>0</v>
      </c>
      <c r="BF66" s="26">
        <f>G66*AM66</f>
        <v>0</v>
      </c>
      <c r="BG66" s="26">
        <f>G66*AN66</f>
        <v>0</v>
      </c>
      <c r="BH66" s="26">
        <f>G66*H66</f>
        <v>0</v>
      </c>
      <c r="BI66" s="26"/>
      <c r="BJ66" s="26"/>
      <c r="BU66" s="26" t="str">
        <f>I66</f>
        <v/>
      </c>
      <c r="BV66" s="4" t="s">
        <v>170</v>
      </c>
    </row>
    <row r="67" spans="1:74" ht="25.5" x14ac:dyDescent="0.25">
      <c r="A67" s="28"/>
      <c r="C67" s="29" t="s">
        <v>57</v>
      </c>
      <c r="D67" s="132" t="s">
        <v>171</v>
      </c>
      <c r="E67" s="133"/>
      <c r="F67" s="133"/>
      <c r="G67" s="133"/>
      <c r="H67" s="133"/>
      <c r="I67" s="133"/>
      <c r="J67" s="133"/>
      <c r="K67" s="133"/>
      <c r="L67" s="133"/>
      <c r="M67" s="133"/>
      <c r="N67" s="133"/>
      <c r="BV67" s="30" t="s">
        <v>171</v>
      </c>
    </row>
    <row r="68" spans="1:74" ht="13.5" customHeight="1" x14ac:dyDescent="0.25">
      <c r="A68" s="28"/>
      <c r="C68" s="29" t="s">
        <v>59</v>
      </c>
      <c r="D68" s="132" t="s">
        <v>238</v>
      </c>
      <c r="E68" s="133"/>
      <c r="F68" s="133"/>
      <c r="G68" s="133"/>
      <c r="H68" s="133"/>
      <c r="I68" s="133"/>
      <c r="J68" s="133"/>
      <c r="K68" s="133"/>
      <c r="L68" s="133"/>
      <c r="M68" s="133"/>
      <c r="N68" s="133"/>
    </row>
    <row r="69" spans="1:74" x14ac:dyDescent="0.25">
      <c r="A69" s="32" t="s">
        <v>47</v>
      </c>
      <c r="B69" s="33" t="s">
        <v>47</v>
      </c>
      <c r="C69" s="33" t="s">
        <v>172</v>
      </c>
      <c r="D69" s="130" t="s">
        <v>173</v>
      </c>
      <c r="E69" s="131"/>
      <c r="F69" s="34" t="s">
        <v>3</v>
      </c>
      <c r="G69" s="34" t="s">
        <v>3</v>
      </c>
      <c r="H69" s="34" t="s">
        <v>3</v>
      </c>
      <c r="I69" s="34" t="s">
        <v>3</v>
      </c>
      <c r="J69" s="1">
        <f>J70+J72</f>
        <v>0</v>
      </c>
      <c r="K69" s="1">
        <f>K70+K72</f>
        <v>0</v>
      </c>
      <c r="L69" s="1">
        <f>L70+L72</f>
        <v>0</v>
      </c>
      <c r="M69" s="10" t="s">
        <v>47</v>
      </c>
      <c r="N69" s="1">
        <f>N70+N72</f>
        <v>0</v>
      </c>
      <c r="AG69" s="10" t="s">
        <v>47</v>
      </c>
    </row>
    <row r="70" spans="1:74" x14ac:dyDescent="0.25">
      <c r="A70" s="32" t="s">
        <v>47</v>
      </c>
      <c r="B70" s="33" t="s">
        <v>47</v>
      </c>
      <c r="C70" s="33" t="s">
        <v>174</v>
      </c>
      <c r="D70" s="130" t="s">
        <v>175</v>
      </c>
      <c r="E70" s="131"/>
      <c r="F70" s="34" t="s">
        <v>3</v>
      </c>
      <c r="G70" s="34" t="s">
        <v>3</v>
      </c>
      <c r="H70" s="34" t="s">
        <v>3</v>
      </c>
      <c r="I70" s="34" t="s">
        <v>3</v>
      </c>
      <c r="J70" s="1">
        <f>SUM(J71:J71)</f>
        <v>0</v>
      </c>
      <c r="K70" s="1">
        <f>SUM(K71:K71)</f>
        <v>0</v>
      </c>
      <c r="L70" s="1">
        <f>SUM(L71:L71)</f>
        <v>0</v>
      </c>
      <c r="M70" s="10" t="s">
        <v>47</v>
      </c>
      <c r="N70" s="1">
        <f>SUM(N71:N71)</f>
        <v>0</v>
      </c>
      <c r="AG70" s="10" t="s">
        <v>47</v>
      </c>
      <c r="AQ70" s="1">
        <f>SUM(AH71:AH71)</f>
        <v>0</v>
      </c>
      <c r="AR70" s="1">
        <f>SUM(AI71:AI71)</f>
        <v>0</v>
      </c>
      <c r="AS70" s="1">
        <f>SUM(AJ71:AJ71)</f>
        <v>0</v>
      </c>
    </row>
    <row r="71" spans="1:74" x14ac:dyDescent="0.25">
      <c r="A71" s="2" t="s">
        <v>119</v>
      </c>
      <c r="B71" s="3" t="s">
        <v>47</v>
      </c>
      <c r="C71" s="3" t="s">
        <v>176</v>
      </c>
      <c r="D71" s="72" t="s">
        <v>177</v>
      </c>
      <c r="E71" s="69"/>
      <c r="F71" s="3" t="s">
        <v>178</v>
      </c>
      <c r="G71" s="26">
        <v>1</v>
      </c>
      <c r="H71" s="63">
        <v>0</v>
      </c>
      <c r="I71" s="27" t="s">
        <v>47</v>
      </c>
      <c r="J71" s="26">
        <f>G71*AM71</f>
        <v>0</v>
      </c>
      <c r="K71" s="26">
        <f>G71*AN71</f>
        <v>0</v>
      </c>
      <c r="L71" s="26">
        <f>G71*H71</f>
        <v>0</v>
      </c>
      <c r="M71" s="26">
        <v>0</v>
      </c>
      <c r="N71" s="26">
        <f>G71*M71</f>
        <v>0</v>
      </c>
      <c r="X71" s="26">
        <f>IF(AO71="5",BH71,0)</f>
        <v>0</v>
      </c>
      <c r="Z71" s="26">
        <f>IF(AO71="1",BF71,0)</f>
        <v>0</v>
      </c>
      <c r="AA71" s="26">
        <f>IF(AO71="1",BG71,0)</f>
        <v>0</v>
      </c>
      <c r="AB71" s="26">
        <f>IF(AO71="7",BF71,0)</f>
        <v>0</v>
      </c>
      <c r="AC71" s="26">
        <f>IF(AO71="7",BG71,0)</f>
        <v>0</v>
      </c>
      <c r="AD71" s="26">
        <f>IF(AO71="2",BF71,0)</f>
        <v>0</v>
      </c>
      <c r="AE71" s="26">
        <f>IF(AO71="2",BG71,0)</f>
        <v>0</v>
      </c>
      <c r="AF71" s="26">
        <f>IF(AO71="0",BH71,0)</f>
        <v>0</v>
      </c>
      <c r="AG71" s="10" t="s">
        <v>47</v>
      </c>
      <c r="AH71" s="26">
        <f>IF(AL71=0,L71,0)</f>
        <v>0</v>
      </c>
      <c r="AI71" s="26">
        <f>IF(AL71=12,L71,0)</f>
        <v>0</v>
      </c>
      <c r="AJ71" s="26">
        <f>IF(AL71=21,L71,0)</f>
        <v>0</v>
      </c>
      <c r="AL71" s="26">
        <v>21</v>
      </c>
      <c r="AM71" s="26">
        <f>H71*0</f>
        <v>0</v>
      </c>
      <c r="AN71" s="26">
        <f>H71*(1-0)</f>
        <v>0</v>
      </c>
      <c r="AO71" s="27" t="s">
        <v>179</v>
      </c>
      <c r="AT71" s="26">
        <f>AU71+AV71</f>
        <v>0</v>
      </c>
      <c r="AU71" s="26">
        <f>G71*AM71</f>
        <v>0</v>
      </c>
      <c r="AV71" s="26">
        <f>G71*AN71</f>
        <v>0</v>
      </c>
      <c r="AW71" s="27" t="s">
        <v>180</v>
      </c>
      <c r="AX71" s="27" t="s">
        <v>181</v>
      </c>
      <c r="AY71" s="10" t="s">
        <v>56</v>
      </c>
      <c r="BA71" s="26">
        <f>AU71+AV71</f>
        <v>0</v>
      </c>
      <c r="BB71" s="26">
        <f>H71/(100-BC71)*100</f>
        <v>0</v>
      </c>
      <c r="BC71" s="26">
        <v>0</v>
      </c>
      <c r="BD71" s="26">
        <f>N71</f>
        <v>0</v>
      </c>
      <c r="BF71" s="26">
        <f>G71*AM71</f>
        <v>0</v>
      </c>
      <c r="BG71" s="26">
        <f>G71*AN71</f>
        <v>0</v>
      </c>
      <c r="BH71" s="26">
        <f>G71*H71</f>
        <v>0</v>
      </c>
      <c r="BI71" s="26"/>
      <c r="BJ71" s="26"/>
      <c r="BL71" s="26">
        <f>G71*H71</f>
        <v>0</v>
      </c>
      <c r="BU71" s="26" t="str">
        <f>I71</f>
        <v/>
      </c>
      <c r="BV71" s="4" t="s">
        <v>177</v>
      </c>
    </row>
    <row r="72" spans="1:74" x14ac:dyDescent="0.25">
      <c r="A72" s="32" t="s">
        <v>47</v>
      </c>
      <c r="B72" s="33" t="s">
        <v>47</v>
      </c>
      <c r="C72" s="33" t="s">
        <v>182</v>
      </c>
      <c r="D72" s="130" t="s">
        <v>183</v>
      </c>
      <c r="E72" s="131"/>
      <c r="F72" s="34" t="s">
        <v>3</v>
      </c>
      <c r="G72" s="34" t="s">
        <v>3</v>
      </c>
      <c r="H72" s="34" t="s">
        <v>3</v>
      </c>
      <c r="I72" s="34" t="s">
        <v>3</v>
      </c>
      <c r="J72" s="1">
        <f>SUM(J73:J74)</f>
        <v>0</v>
      </c>
      <c r="K72" s="1">
        <f>SUM(K73:K74)</f>
        <v>0</v>
      </c>
      <c r="L72" s="1">
        <f>SUM(L73:L74)</f>
        <v>0</v>
      </c>
      <c r="M72" s="10" t="s">
        <v>47</v>
      </c>
      <c r="N72" s="1">
        <f>SUM(N73:N74)</f>
        <v>0</v>
      </c>
      <c r="AG72" s="10" t="s">
        <v>47</v>
      </c>
      <c r="AQ72" s="1">
        <f>SUM(AH73:AH74)</f>
        <v>0</v>
      </c>
      <c r="AR72" s="1">
        <f>SUM(AI73:AI74)</f>
        <v>0</v>
      </c>
      <c r="AS72" s="1">
        <f>SUM(AJ73:AJ74)</f>
        <v>0</v>
      </c>
    </row>
    <row r="73" spans="1:74" x14ac:dyDescent="0.25">
      <c r="A73" s="2" t="s">
        <v>184</v>
      </c>
      <c r="B73" s="3" t="s">
        <v>47</v>
      </c>
      <c r="C73" s="3" t="s">
        <v>185</v>
      </c>
      <c r="D73" s="72" t="s">
        <v>186</v>
      </c>
      <c r="E73" s="69"/>
      <c r="F73" s="3" t="s">
        <v>178</v>
      </c>
      <c r="G73" s="26">
        <v>1</v>
      </c>
      <c r="H73" s="63">
        <v>0</v>
      </c>
      <c r="I73" s="27" t="s">
        <v>47</v>
      </c>
      <c r="J73" s="26">
        <f>G73*AM73</f>
        <v>0</v>
      </c>
      <c r="K73" s="26">
        <f>G73*AN73</f>
        <v>0</v>
      </c>
      <c r="L73" s="26">
        <f>G73*H73</f>
        <v>0</v>
      </c>
      <c r="M73" s="26">
        <v>0</v>
      </c>
      <c r="N73" s="26">
        <f>G73*M73</f>
        <v>0</v>
      </c>
      <c r="X73" s="26">
        <f>IF(AO73="5",BH73,0)</f>
        <v>0</v>
      </c>
      <c r="Z73" s="26">
        <f>IF(AO73="1",BF73,0)</f>
        <v>0</v>
      </c>
      <c r="AA73" s="26">
        <f>IF(AO73="1",BG73,0)</f>
        <v>0</v>
      </c>
      <c r="AB73" s="26">
        <f>IF(AO73="7",BF73,0)</f>
        <v>0</v>
      </c>
      <c r="AC73" s="26">
        <f>IF(AO73="7",BG73,0)</f>
        <v>0</v>
      </c>
      <c r="AD73" s="26">
        <f>IF(AO73="2",BF73,0)</f>
        <v>0</v>
      </c>
      <c r="AE73" s="26">
        <f>IF(AO73="2",BG73,0)</f>
        <v>0</v>
      </c>
      <c r="AF73" s="26">
        <f>IF(AO73="0",BH73,0)</f>
        <v>0</v>
      </c>
      <c r="AG73" s="10" t="s">
        <v>47</v>
      </c>
      <c r="AH73" s="26">
        <f>IF(AL73=0,L73,0)</f>
        <v>0</v>
      </c>
      <c r="AI73" s="26">
        <f>IF(AL73=12,L73,0)</f>
        <v>0</v>
      </c>
      <c r="AJ73" s="26">
        <f>IF(AL73=21,L73,0)</f>
        <v>0</v>
      </c>
      <c r="AL73" s="26">
        <v>21</v>
      </c>
      <c r="AM73" s="26">
        <f>H73*0</f>
        <v>0</v>
      </c>
      <c r="AN73" s="26">
        <f>H73*(1-0)</f>
        <v>0</v>
      </c>
      <c r="AO73" s="27" t="s">
        <v>179</v>
      </c>
      <c r="AT73" s="26">
        <f>AU73+AV73</f>
        <v>0</v>
      </c>
      <c r="AU73" s="26">
        <f>G73*AM73</f>
        <v>0</v>
      </c>
      <c r="AV73" s="26">
        <f>G73*AN73</f>
        <v>0</v>
      </c>
      <c r="AW73" s="27" t="s">
        <v>187</v>
      </c>
      <c r="AX73" s="27" t="s">
        <v>181</v>
      </c>
      <c r="AY73" s="10" t="s">
        <v>56</v>
      </c>
      <c r="BA73" s="26">
        <f>AU73+AV73</f>
        <v>0</v>
      </c>
      <c r="BB73" s="26">
        <f>H73/(100-BC73)*100</f>
        <v>0</v>
      </c>
      <c r="BC73" s="26">
        <v>0</v>
      </c>
      <c r="BD73" s="26">
        <f>N73</f>
        <v>0</v>
      </c>
      <c r="BF73" s="26">
        <f>G73*AM73</f>
        <v>0</v>
      </c>
      <c r="BG73" s="26">
        <f>G73*AN73</f>
        <v>0</v>
      </c>
      <c r="BH73" s="26">
        <f>G73*H73</f>
        <v>0</v>
      </c>
      <c r="BI73" s="26"/>
      <c r="BJ73" s="26"/>
      <c r="BM73" s="26">
        <f>G73*H73</f>
        <v>0</v>
      </c>
      <c r="BU73" s="26" t="str">
        <f>I73</f>
        <v/>
      </c>
      <c r="BV73" s="4" t="s">
        <v>186</v>
      </c>
    </row>
    <row r="74" spans="1:74" x14ac:dyDescent="0.25">
      <c r="A74" s="36" t="s">
        <v>188</v>
      </c>
      <c r="B74" s="37" t="s">
        <v>47</v>
      </c>
      <c r="C74" s="37" t="s">
        <v>189</v>
      </c>
      <c r="D74" s="135" t="s">
        <v>190</v>
      </c>
      <c r="E74" s="79"/>
      <c r="F74" s="37" t="s">
        <v>178</v>
      </c>
      <c r="G74" s="38">
        <v>1</v>
      </c>
      <c r="H74" s="63">
        <v>0</v>
      </c>
      <c r="I74" s="39" t="s">
        <v>47</v>
      </c>
      <c r="J74" s="38">
        <f>G74*AM74</f>
        <v>0</v>
      </c>
      <c r="K74" s="38">
        <f>G74*AN74</f>
        <v>0</v>
      </c>
      <c r="L74" s="38">
        <f>G74*H74</f>
        <v>0</v>
      </c>
      <c r="M74" s="38">
        <v>0</v>
      </c>
      <c r="N74" s="38">
        <f>G74*M74</f>
        <v>0</v>
      </c>
      <c r="X74" s="26">
        <f>IF(AO74="5",BH74,0)</f>
        <v>0</v>
      </c>
      <c r="Z74" s="26">
        <f>IF(AO74="1",BF74,0)</f>
        <v>0</v>
      </c>
      <c r="AA74" s="26">
        <f>IF(AO74="1",BG74,0)</f>
        <v>0</v>
      </c>
      <c r="AB74" s="26">
        <f>IF(AO74="7",BF74,0)</f>
        <v>0</v>
      </c>
      <c r="AC74" s="26">
        <f>IF(AO74="7",BG74,0)</f>
        <v>0</v>
      </c>
      <c r="AD74" s="26">
        <f>IF(AO74="2",BF74,0)</f>
        <v>0</v>
      </c>
      <c r="AE74" s="26">
        <f>IF(AO74="2",BG74,0)</f>
        <v>0</v>
      </c>
      <c r="AF74" s="26">
        <f>IF(AO74="0",BH74,0)</f>
        <v>0</v>
      </c>
      <c r="AG74" s="10" t="s">
        <v>47</v>
      </c>
      <c r="AH74" s="26">
        <f>IF(AL74=0,L74,0)</f>
        <v>0</v>
      </c>
      <c r="AI74" s="26">
        <f>IF(AL74=12,L74,0)</f>
        <v>0</v>
      </c>
      <c r="AJ74" s="26">
        <f>IF(AL74=21,L74,0)</f>
        <v>0</v>
      </c>
      <c r="AL74" s="26">
        <v>21</v>
      </c>
      <c r="AM74" s="26">
        <f>H74*0</f>
        <v>0</v>
      </c>
      <c r="AN74" s="26">
        <f>H74*(1-0)</f>
        <v>0</v>
      </c>
      <c r="AO74" s="27" t="s">
        <v>179</v>
      </c>
      <c r="AT74" s="26">
        <f>AU74+AV74</f>
        <v>0</v>
      </c>
      <c r="AU74" s="26">
        <f>G74*AM74</f>
        <v>0</v>
      </c>
      <c r="AV74" s="26">
        <f>G74*AN74</f>
        <v>0</v>
      </c>
      <c r="AW74" s="27" t="s">
        <v>187</v>
      </c>
      <c r="AX74" s="27" t="s">
        <v>181</v>
      </c>
      <c r="AY74" s="10" t="s">
        <v>56</v>
      </c>
      <c r="BA74" s="26">
        <f>AU74+AV74</f>
        <v>0</v>
      </c>
      <c r="BB74" s="26">
        <f>H74/(100-BC74)*100</f>
        <v>0</v>
      </c>
      <c r="BC74" s="26">
        <v>0</v>
      </c>
      <c r="BD74" s="26">
        <f>N74</f>
        <v>0</v>
      </c>
      <c r="BF74" s="26">
        <f>G74*AM74</f>
        <v>0</v>
      </c>
      <c r="BG74" s="26">
        <f>G74*AN74</f>
        <v>0</v>
      </c>
      <c r="BH74" s="26">
        <f>G74*H74</f>
        <v>0</v>
      </c>
      <c r="BI74" s="26"/>
      <c r="BJ74" s="26"/>
      <c r="BM74" s="26">
        <f>G74*H74</f>
        <v>0</v>
      </c>
      <c r="BU74" s="26" t="str">
        <f>I74</f>
        <v/>
      </c>
      <c r="BV74" s="4" t="s">
        <v>190</v>
      </c>
    </row>
    <row r="75" spans="1:74" x14ac:dyDescent="0.25">
      <c r="J75" s="136" t="s">
        <v>242</v>
      </c>
      <c r="K75" s="137"/>
      <c r="L75" s="40">
        <f>L12+L16+L19+L22+L27+L35+L38+L42+L46+L50+L52+L57+L70+L72</f>
        <v>0</v>
      </c>
    </row>
    <row r="76" spans="1:74" x14ac:dyDescent="0.25">
      <c r="A76" s="41" t="s">
        <v>59</v>
      </c>
    </row>
    <row r="77" spans="1:74" ht="12.75" customHeight="1" x14ac:dyDescent="0.25">
      <c r="A77" s="72" t="s">
        <v>47</v>
      </c>
      <c r="B77" s="69"/>
      <c r="C77" s="69"/>
      <c r="D77" s="69"/>
      <c r="E77" s="69"/>
      <c r="F77" s="69"/>
      <c r="G77" s="69"/>
      <c r="H77" s="69"/>
      <c r="I77" s="69"/>
      <c r="J77" s="69"/>
      <c r="K77" s="69"/>
      <c r="L77" s="69"/>
      <c r="M77" s="69"/>
      <c r="N77" s="69"/>
    </row>
  </sheetData>
  <mergeCells count="80">
    <mergeCell ref="A77:N77"/>
    <mergeCell ref="D53:E53"/>
    <mergeCell ref="D71:E71"/>
    <mergeCell ref="D72:E72"/>
    <mergeCell ref="D73:E73"/>
    <mergeCell ref="D74:E74"/>
    <mergeCell ref="J75:K75"/>
    <mergeCell ref="D66:E66"/>
    <mergeCell ref="D67:N67"/>
    <mergeCell ref="D68:N68"/>
    <mergeCell ref="D69:E69"/>
    <mergeCell ref="D70:E70"/>
    <mergeCell ref="D61:N61"/>
    <mergeCell ref="D62:E62"/>
    <mergeCell ref="D65:N65"/>
    <mergeCell ref="D51:E51"/>
    <mergeCell ref="D52:E52"/>
    <mergeCell ref="D55:E55"/>
    <mergeCell ref="D57:E57"/>
    <mergeCell ref="D58:E58"/>
    <mergeCell ref="D45:N45"/>
    <mergeCell ref="D46:E46"/>
    <mergeCell ref="D47:E47"/>
    <mergeCell ref="D49:N49"/>
    <mergeCell ref="D50:E50"/>
    <mergeCell ref="D38:E38"/>
    <mergeCell ref="D39:E39"/>
    <mergeCell ref="D41:N41"/>
    <mergeCell ref="D42:E42"/>
    <mergeCell ref="D43:E43"/>
    <mergeCell ref="D31:E31"/>
    <mergeCell ref="D33:N33"/>
    <mergeCell ref="D34:N34"/>
    <mergeCell ref="D35:E35"/>
    <mergeCell ref="D36:E36"/>
    <mergeCell ref="D25:N25"/>
    <mergeCell ref="D26:N26"/>
    <mergeCell ref="D27:E27"/>
    <mergeCell ref="D28:E28"/>
    <mergeCell ref="D30:N30"/>
    <mergeCell ref="D19:E19"/>
    <mergeCell ref="D20:E20"/>
    <mergeCell ref="D22:E22"/>
    <mergeCell ref="D23:E23"/>
    <mergeCell ref="D14:N14"/>
    <mergeCell ref="D15:N15"/>
    <mergeCell ref="D16:E16"/>
    <mergeCell ref="D17:E17"/>
    <mergeCell ref="D18:N18"/>
    <mergeCell ref="D11:E11"/>
    <mergeCell ref="J10:L10"/>
    <mergeCell ref="M10:N10"/>
    <mergeCell ref="D12:E12"/>
    <mergeCell ref="D13:E13"/>
    <mergeCell ref="J2:N3"/>
    <mergeCell ref="J4:N5"/>
    <mergeCell ref="J6:N7"/>
    <mergeCell ref="J8:N9"/>
    <mergeCell ref="D10:E10"/>
    <mergeCell ref="D8:E9"/>
    <mergeCell ref="H2:H3"/>
    <mergeCell ref="H4:H5"/>
    <mergeCell ref="H6:H7"/>
    <mergeCell ref="H8:H9"/>
    <mergeCell ref="A1:N1"/>
    <mergeCell ref="A2:C3"/>
    <mergeCell ref="A4:C5"/>
    <mergeCell ref="A6:C7"/>
    <mergeCell ref="A8:C9"/>
    <mergeCell ref="F2:G3"/>
    <mergeCell ref="F4:G5"/>
    <mergeCell ref="F6:G7"/>
    <mergeCell ref="F8:G9"/>
    <mergeCell ref="I2:I3"/>
    <mergeCell ref="I4:I5"/>
    <mergeCell ref="I6:I7"/>
    <mergeCell ref="I8:I9"/>
    <mergeCell ref="D2:E3"/>
    <mergeCell ref="D4:E5"/>
    <mergeCell ref="D6:E7"/>
  </mergeCells>
  <pageMargins left="0.393999993801117" right="0.393999993801117" top="0.59100002050399802" bottom="0.59100002050399802" header="0" footer="0"/>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Krycí list rozpočtu</vt:lpstr>
      <vt:lpstr>Stavební rozpočet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Lenka Svobodová</cp:lastModifiedBy>
  <dcterms:created xsi:type="dcterms:W3CDTF">2021-06-10T20:06:38Z</dcterms:created>
  <dcterms:modified xsi:type="dcterms:W3CDTF">2025-06-11T08:25:12Z</dcterms:modified>
</cp:coreProperties>
</file>